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75" windowWidth="14670" windowHeight="71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7" i="1" l="1"/>
  <c r="G19" i="1" l="1"/>
  <c r="G15" i="1"/>
  <c r="G11" i="1"/>
  <c r="G7" i="1"/>
  <c r="G110" i="1"/>
  <c r="G109" i="1"/>
  <c r="G39" i="1"/>
  <c r="G99" i="1"/>
  <c r="M19" i="1" l="1"/>
  <c r="K19" i="1"/>
  <c r="I19" i="1"/>
  <c r="K11" i="1"/>
  <c r="I11" i="1"/>
  <c r="K44" i="1"/>
  <c r="K45" i="1"/>
  <c r="I45" i="1"/>
  <c r="K43" i="1"/>
  <c r="E19" i="1"/>
  <c r="E7" i="1"/>
  <c r="E15" i="1"/>
  <c r="I28" i="2"/>
  <c r="J28" i="2"/>
  <c r="K28" i="2" s="1"/>
  <c r="F29" i="2"/>
  <c r="H29" i="2" s="1"/>
  <c r="G29" i="2"/>
  <c r="D34" i="2"/>
  <c r="E34" i="2"/>
  <c r="D35" i="2" s="1"/>
  <c r="B51" i="2"/>
  <c r="D51" i="2" s="1"/>
  <c r="C51" i="2"/>
  <c r="C6" i="1"/>
  <c r="K76" i="1"/>
  <c r="K75" i="1"/>
  <c r="E85" i="1" l="1"/>
  <c r="E83" i="1"/>
  <c r="E68" i="1"/>
  <c r="E53" i="1"/>
  <c r="E51" i="1"/>
  <c r="E35" i="1"/>
  <c r="J51" i="1" l="1"/>
  <c r="L51" i="1"/>
  <c r="F16" i="2"/>
  <c r="H15" i="2"/>
  <c r="F15" i="2"/>
  <c r="H12" i="2"/>
  <c r="F12" i="2"/>
  <c r="D12" i="2"/>
  <c r="F10" i="2"/>
  <c r="D10" i="2"/>
  <c r="B10" i="2"/>
  <c r="H6" i="2"/>
  <c r="F6" i="2"/>
  <c r="D6" i="2"/>
  <c r="B6" i="2"/>
  <c r="H4" i="2"/>
  <c r="F4" i="2"/>
  <c r="D4" i="2"/>
  <c r="B4" i="2"/>
</calcChain>
</file>

<file path=xl/sharedStrings.xml><?xml version="1.0" encoding="utf-8"?>
<sst xmlns="http://schemas.openxmlformats.org/spreadsheetml/2006/main" count="342" uniqueCount="95">
  <si>
    <t>#</t>
  </si>
  <si>
    <t>%</t>
  </si>
  <si>
    <t>PHC</t>
  </si>
  <si>
    <t>NPHC</t>
  </si>
  <si>
    <t>IFC</t>
  </si>
  <si>
    <t>&lt;3.0</t>
  </si>
  <si>
    <t>Dean's list</t>
  </si>
  <si>
    <t>NPC</t>
  </si>
  <si>
    <t>Greek</t>
  </si>
  <si>
    <t>GPA</t>
  </si>
  <si>
    <t>Kappa Sigma (0)</t>
  </si>
  <si>
    <t>Rank</t>
  </si>
  <si>
    <t>Dean's List</t>
  </si>
  <si>
    <t>--</t>
  </si>
  <si>
    <t>Kappa Sigma (18)</t>
  </si>
  <si>
    <t>Spring 2014 Summary</t>
  </si>
  <si>
    <t>Attempted Hours</t>
  </si>
  <si>
    <t>Academic Probation</t>
  </si>
  <si>
    <t>Semester GPA</t>
  </si>
  <si>
    <t>Cum GPA</t>
  </si>
  <si>
    <t>COMBINED (New and Active Members)</t>
  </si>
  <si>
    <t>NEW MEMBERS</t>
  </si>
  <si>
    <t>ACTIVE MEMBERS</t>
  </si>
  <si>
    <t>Alpha Kappa Alpha (0)</t>
  </si>
  <si>
    <t>IFC (41)</t>
  </si>
  <si>
    <t>IFC (196)</t>
  </si>
  <si>
    <t>IFC (237)</t>
  </si>
  <si>
    <t>NPHC (36)</t>
  </si>
  <si>
    <t>1. Earn no grade below ‘C’ in any course taken that term.</t>
  </si>
  <si>
    <t>2. Pass a minimum of 12 credits (excluding audits, incompletes, repeats, and pass/fail).</t>
  </si>
  <si>
    <t>3. Achieve a minimum GPA of 3.7000 for the term in applicable courses.</t>
  </si>
  <si>
    <t>University Academic Probation Standards</t>
  </si>
  <si>
    <r>
      <t xml:space="preserve">University Totals </t>
    </r>
    <r>
      <rPr>
        <b/>
        <sz val="10"/>
        <color theme="1"/>
        <rFont val="Cambria"/>
        <family val="1"/>
        <scheme val="major"/>
      </rPr>
      <t>(Including F/S members)</t>
    </r>
  </si>
  <si>
    <t>University Dean's List Criteria</t>
  </si>
  <si>
    <t>7 Chapters - 237 Members</t>
  </si>
  <si>
    <t>Interfraternity Council</t>
  </si>
  <si>
    <t>4 Chapters - 360 Members</t>
  </si>
  <si>
    <t>Panhellenic Council</t>
  </si>
  <si>
    <t>3 Chapters - 36 Members</t>
  </si>
  <si>
    <t>National Pan-Hellenic Council</t>
  </si>
  <si>
    <t>14 Chapters - 633 Members</t>
  </si>
  <si>
    <t>All Fraternities and Sororities</t>
  </si>
  <si>
    <t>0 - 29</t>
  </si>
  <si>
    <t>29.1 - 45</t>
  </si>
  <si>
    <t>45.1 - 59.9</t>
  </si>
  <si>
    <t>Male Undergraduate  (5417)</t>
  </si>
  <si>
    <t>Female Undergraduate (7635)</t>
  </si>
  <si>
    <t>All Undergraduate (13052)</t>
  </si>
  <si>
    <r>
      <rPr>
        <b/>
        <sz val="12"/>
        <color theme="1"/>
        <rFont val="Calibri"/>
        <family val="2"/>
      </rPr>
      <t>≥</t>
    </r>
    <r>
      <rPr>
        <b/>
        <sz val="12"/>
        <color theme="1"/>
        <rFont val="Cambria"/>
        <family val="1"/>
        <scheme val="major"/>
      </rPr>
      <t xml:space="preserve"> 3.000</t>
    </r>
  </si>
  <si>
    <r>
      <rPr>
        <b/>
        <sz val="12"/>
        <color theme="0"/>
        <rFont val="Calibri"/>
        <family val="2"/>
      </rPr>
      <t>≤</t>
    </r>
    <r>
      <rPr>
        <b/>
        <sz val="12"/>
        <color theme="0"/>
        <rFont val="Cambria"/>
        <family val="1"/>
        <scheme val="major"/>
      </rPr>
      <t>2.000</t>
    </r>
  </si>
  <si>
    <t xml:space="preserve">     *University Suspension      **Individual Academic Record Protected</t>
  </si>
  <si>
    <t>60+</t>
  </si>
  <si>
    <r>
      <t xml:space="preserve">Students who fail during any semester to attain a </t>
    </r>
    <r>
      <rPr>
        <i/>
        <sz val="9"/>
        <color theme="1"/>
        <rFont val="Cambria"/>
        <family val="1"/>
        <scheme val="major"/>
      </rPr>
      <t>cumulative</t>
    </r>
    <r>
      <rPr>
        <sz val="9"/>
        <color theme="1"/>
        <rFont val="Cambria"/>
        <family val="1"/>
        <scheme val="major"/>
      </rPr>
      <t xml:space="preserve"> grade point average at or above the level indicated above for the credit hours attempted are placed on academic probation for the subsequent semester of their enrollment. </t>
    </r>
  </si>
  <si>
    <t>Office of Fraternity and Sorority Life
Fall 2014 Academic Report</t>
  </si>
  <si>
    <t>Lambda Chi Alpha (46)</t>
  </si>
  <si>
    <t>Pi Kappa Alpha (65)*</t>
  </si>
  <si>
    <t>Sigma Alpha Epsilon (49)</t>
  </si>
  <si>
    <t>Sigma Chi (25)</t>
  </si>
  <si>
    <t>Sigma Phi Epsilon (72)</t>
  </si>
  <si>
    <t>Omega Psi Phi</t>
  </si>
  <si>
    <t>Omega Psi Phi (6)</t>
  </si>
  <si>
    <t>Alpha Kappa Alpha (10)</t>
  </si>
  <si>
    <t>Alpha Phi Alpha (11)</t>
  </si>
  <si>
    <t>Delta Sigma Theta (9)</t>
  </si>
  <si>
    <t>Panhellenic (432)</t>
  </si>
  <si>
    <t>Alpha Delta Pi (143)</t>
  </si>
  <si>
    <t>Alpha Xi Delta (69)</t>
  </si>
  <si>
    <t>Kappa Delta (114)</t>
  </si>
  <si>
    <t>Sigma Kappa (110)</t>
  </si>
  <si>
    <t>Lambda Chi Alpha (35)</t>
  </si>
  <si>
    <t>Pi Kappa Alpha (42)*</t>
  </si>
  <si>
    <t>Sigma Alpha Epsilon (28)</t>
  </si>
  <si>
    <t>Sigma Chi (13)</t>
  </si>
  <si>
    <t>Sigma Phi Epsilon (46)</t>
  </si>
  <si>
    <t>Lambda Chi Alpha (11)</t>
  </si>
  <si>
    <t>Pi Kappa Alpha (23)*</t>
  </si>
  <si>
    <t>Sigma Alpha Epsilon (21)</t>
  </si>
  <si>
    <t>Sigma Chi (12)</t>
  </si>
  <si>
    <t>Sigma Phi Epsilon (26)</t>
  </si>
  <si>
    <t>NPHC (6)</t>
  </si>
  <si>
    <t>Alpha Phi Alpha (0)</t>
  </si>
  <si>
    <t xml:space="preserve">Delta Sigma Theta (0) </t>
  </si>
  <si>
    <t>Alpha Delta Pi (53)</t>
  </si>
  <si>
    <t>Alpha Xi Delta (27)</t>
  </si>
  <si>
    <t>Kappa Delta (46)</t>
  </si>
  <si>
    <t>Sigma Kappa (46)</t>
  </si>
  <si>
    <t>Panhellenic (172)</t>
  </si>
  <si>
    <t>NPHC (30)</t>
  </si>
  <si>
    <t>Delta Sigma Theta (9)**</t>
  </si>
  <si>
    <t>n/a</t>
  </si>
  <si>
    <t>Panhellenic (260)</t>
  </si>
  <si>
    <t>Alpha Delta Pi (90)</t>
  </si>
  <si>
    <t>Alpha Xi Delta (42)</t>
  </si>
  <si>
    <t>Kappa Delta (64)</t>
  </si>
  <si>
    <t>Sigma Kappa (64)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</si>
</sst>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FA7D00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0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rgb="FF002146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i/>
      <sz val="9"/>
      <color theme="1"/>
      <name val="Cambria"/>
      <family val="1"/>
      <scheme val="maj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61E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2" applyNumberFormat="0" applyAlignment="0" applyProtection="0"/>
    <xf numFmtId="0" fontId="5" fillId="28" borderId="1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14" applyNumberFormat="0" applyFill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2" applyNumberFormat="0" applyAlignment="0" applyProtection="0"/>
    <xf numFmtId="0" fontId="12" fillId="0" borderId="17" applyNumberFormat="0" applyFill="0" applyAlignment="0" applyProtection="0"/>
    <xf numFmtId="0" fontId="13" fillId="31" borderId="0" applyNumberFormat="0" applyBorder="0" applyAlignment="0" applyProtection="0"/>
    <xf numFmtId="0" fontId="1" fillId="32" borderId="18" applyNumberFormat="0" applyFont="0" applyAlignment="0" applyProtection="0"/>
    <xf numFmtId="0" fontId="14" fillId="27" borderId="19" applyNumberFormat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0" applyNumberFormat="0" applyFill="0" applyAlignment="0" applyProtection="0"/>
    <xf numFmtId="0" fontId="17" fillId="0" borderId="0" applyNumberFormat="0" applyFill="0" applyBorder="0" applyAlignment="0" applyProtection="0"/>
  </cellStyleXfs>
  <cellXfs count="195">
    <xf numFmtId="0" fontId="0" fillId="0" borderId="0" xfId="0"/>
    <xf numFmtId="9" fontId="1" fillId="0" borderId="0" xfId="39" applyFont="1"/>
    <xf numFmtId="9" fontId="1" fillId="33" borderId="0" xfId="39" applyFont="1" applyFill="1"/>
    <xf numFmtId="0" fontId="1" fillId="34" borderId="0" xfId="39" applyNumberFormat="1" applyFont="1" applyFill="1"/>
    <xf numFmtId="0" fontId="0" fillId="34" borderId="0" xfId="0" applyNumberFormat="1" applyFill="1"/>
    <xf numFmtId="0" fontId="1" fillId="34" borderId="0" xfId="39" applyNumberFormat="1" applyFont="1" applyFill="1" applyBorder="1"/>
    <xf numFmtId="0" fontId="0" fillId="34" borderId="0" xfId="0" applyNumberFormat="1" applyFill="1" applyBorder="1"/>
    <xf numFmtId="0" fontId="18" fillId="0" borderId="0" xfId="0" applyFont="1"/>
    <xf numFmtId="0" fontId="19" fillId="33" borderId="6" xfId="0" applyFont="1" applyFill="1" applyBorder="1" applyAlignment="1">
      <alignment horizontal="center"/>
    </xf>
    <xf numFmtId="164" fontId="19" fillId="0" borderId="2" xfId="0" applyNumberFormat="1" applyFont="1" applyBorder="1" applyAlignment="1">
      <alignment horizontal="center"/>
    </xf>
    <xf numFmtId="164" fontId="19" fillId="0" borderId="4" xfId="0" applyNumberFormat="1" applyFont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9" fontId="18" fillId="0" borderId="1" xfId="39" applyFont="1" applyBorder="1" applyAlignment="1">
      <alignment horizontal="center"/>
    </xf>
    <xf numFmtId="0" fontId="18" fillId="33" borderId="3" xfId="0" applyFont="1" applyFill="1" applyBorder="1" applyAlignment="1">
      <alignment horizontal="center"/>
    </xf>
    <xf numFmtId="9" fontId="18" fillId="33" borderId="1" xfId="39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9" fontId="18" fillId="0" borderId="1" xfId="39" applyFont="1" applyFill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34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33" borderId="9" xfId="0" applyFont="1" applyFill="1" applyBorder="1" applyAlignment="1">
      <alignment horizontal="center"/>
    </xf>
    <xf numFmtId="9" fontId="18" fillId="0" borderId="4" xfId="39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18" fillId="0" borderId="3" xfId="39" applyNumberFormat="1" applyFont="1" applyFill="1" applyBorder="1" applyAlignment="1">
      <alignment horizontal="center"/>
    </xf>
    <xf numFmtId="0" fontId="18" fillId="33" borderId="3" xfId="39" applyNumberFormat="1" applyFont="1" applyFill="1" applyBorder="1" applyAlignment="1">
      <alignment horizontal="center"/>
    </xf>
    <xf numFmtId="0" fontId="18" fillId="34" borderId="3" xfId="39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8" fillId="0" borderId="0" xfId="0" applyFont="1" applyBorder="1"/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33" borderId="5" xfId="0" applyFont="1" applyFill="1" applyBorder="1" applyAlignment="1">
      <alignment horizontal="center" vertical="center"/>
    </xf>
    <xf numFmtId="0" fontId="18" fillId="0" borderId="2" xfId="0" applyFont="1" applyBorder="1"/>
    <xf numFmtId="164" fontId="18" fillId="0" borderId="4" xfId="0" applyNumberFormat="1" applyFont="1" applyBorder="1"/>
    <xf numFmtId="164" fontId="18" fillId="0" borderId="4" xfId="0" applyNumberFormat="1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9" fontId="18" fillId="0" borderId="0" xfId="39" applyFont="1" applyBorder="1" applyAlignment="1">
      <alignment horizontal="center"/>
    </xf>
    <xf numFmtId="0" fontId="18" fillId="33" borderId="2" xfId="0" applyFont="1" applyFill="1" applyBorder="1" applyAlignment="1">
      <alignment horizontal="center"/>
    </xf>
    <xf numFmtId="9" fontId="18" fillId="33" borderId="4" xfId="39" applyFont="1" applyFill="1" applyBorder="1" applyAlignment="1">
      <alignment horizontal="center"/>
    </xf>
    <xf numFmtId="0" fontId="18" fillId="0" borderId="3" xfId="0" applyFont="1" applyBorder="1"/>
    <xf numFmtId="9" fontId="18" fillId="0" borderId="9" xfId="39" applyFont="1" applyBorder="1" applyAlignment="1">
      <alignment horizontal="center"/>
    </xf>
    <xf numFmtId="164" fontId="18" fillId="0" borderId="0" xfId="0" applyNumberFormat="1" applyFont="1" applyBorder="1"/>
    <xf numFmtId="0" fontId="18" fillId="0" borderId="4" xfId="0" applyFont="1" applyBorder="1"/>
    <xf numFmtId="0" fontId="18" fillId="0" borderId="2" xfId="0" applyFont="1" applyFill="1" applyBorder="1" applyAlignment="1">
      <alignment horizontal="center"/>
    </xf>
    <xf numFmtId="164" fontId="18" fillId="0" borderId="0" xfId="0" applyNumberFormat="1" applyFont="1"/>
    <xf numFmtId="0" fontId="18" fillId="33" borderId="3" xfId="0" quotePrefix="1" applyFont="1" applyFill="1" applyBorder="1" applyAlignment="1">
      <alignment horizontal="center"/>
    </xf>
    <xf numFmtId="9" fontId="18" fillId="33" borderId="1" xfId="39" quotePrefix="1" applyFont="1" applyFill="1" applyBorder="1" applyAlignment="1">
      <alignment horizontal="center"/>
    </xf>
    <xf numFmtId="0" fontId="18" fillId="0" borderId="3" xfId="0" quotePrefix="1" applyFont="1" applyBorder="1" applyAlignment="1">
      <alignment horizontal="center"/>
    </xf>
    <xf numFmtId="9" fontId="18" fillId="0" borderId="1" xfId="39" quotePrefix="1" applyFont="1" applyFill="1" applyBorder="1" applyAlignment="1">
      <alignment horizontal="center"/>
    </xf>
    <xf numFmtId="0" fontId="19" fillId="34" borderId="2" xfId="0" applyFont="1" applyFill="1" applyBorder="1" applyAlignment="1">
      <alignment horizontal="center"/>
    </xf>
    <xf numFmtId="0" fontId="19" fillId="34" borderId="4" xfId="0" applyFont="1" applyFill="1" applyBorder="1" applyAlignment="1">
      <alignment horizontal="center"/>
    </xf>
    <xf numFmtId="0" fontId="18" fillId="0" borderId="2" xfId="0" quotePrefix="1" applyFont="1" applyBorder="1" applyAlignment="1">
      <alignment horizontal="center"/>
    </xf>
    <xf numFmtId="164" fontId="18" fillId="0" borderId="4" xfId="0" quotePrefix="1" applyNumberFormat="1" applyFont="1" applyBorder="1" applyAlignment="1">
      <alignment horizontal="center"/>
    </xf>
    <xf numFmtId="0" fontId="18" fillId="33" borderId="2" xfId="0" quotePrefix="1" applyFont="1" applyFill="1" applyBorder="1" applyAlignment="1">
      <alignment horizontal="center"/>
    </xf>
    <xf numFmtId="9" fontId="18" fillId="33" borderId="4" xfId="39" quotePrefix="1" applyFont="1" applyFill="1" applyBorder="1" applyAlignment="1">
      <alignment horizontal="center"/>
    </xf>
    <xf numFmtId="0" fontId="18" fillId="34" borderId="2" xfId="0" quotePrefix="1" applyFont="1" applyFill="1" applyBorder="1" applyAlignment="1">
      <alignment horizontal="center"/>
    </xf>
    <xf numFmtId="9" fontId="18" fillId="34" borderId="4" xfId="39" quotePrefix="1" applyFont="1" applyFill="1" applyBorder="1" applyAlignment="1">
      <alignment horizontal="center"/>
    </xf>
    <xf numFmtId="0" fontId="18" fillId="34" borderId="2" xfId="0" applyFont="1" applyFill="1" applyBorder="1" applyAlignment="1">
      <alignment horizontal="center"/>
    </xf>
    <xf numFmtId="9" fontId="18" fillId="34" borderId="4" xfId="39" applyFont="1" applyFill="1" applyBorder="1" applyAlignment="1">
      <alignment horizontal="center"/>
    </xf>
    <xf numFmtId="0" fontId="18" fillId="34" borderId="3" xfId="0" applyFont="1" applyFill="1" applyBorder="1" applyAlignment="1">
      <alignment horizontal="center"/>
    </xf>
    <xf numFmtId="9" fontId="18" fillId="34" borderId="1" xfId="39" applyFont="1" applyFill="1" applyBorder="1" applyAlignment="1">
      <alignment horizontal="center"/>
    </xf>
    <xf numFmtId="0" fontId="18" fillId="34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9" fontId="18" fillId="0" borderId="0" xfId="39" applyFont="1"/>
    <xf numFmtId="0" fontId="19" fillId="0" borderId="2" xfId="0" applyFont="1" applyBorder="1"/>
    <xf numFmtId="9" fontId="18" fillId="0" borderId="4" xfId="39" quotePrefix="1" applyFont="1" applyFill="1" applyBorder="1" applyAlignment="1">
      <alignment horizontal="center"/>
    </xf>
    <xf numFmtId="164" fontId="18" fillId="0" borderId="1" xfId="0" quotePrefix="1" applyNumberFormat="1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0" fontId="0" fillId="0" borderId="4" xfId="0" applyBorder="1"/>
    <xf numFmtId="0" fontId="18" fillId="0" borderId="0" xfId="0" applyFont="1" applyFill="1" applyBorder="1"/>
    <xf numFmtId="9" fontId="18" fillId="0" borderId="0" xfId="39" applyFont="1" applyBorder="1"/>
    <xf numFmtId="0" fontId="0" fillId="0" borderId="0" xfId="0" applyBorder="1"/>
    <xf numFmtId="0" fontId="24" fillId="0" borderId="0" xfId="0" applyFont="1" applyBorder="1" applyAlignment="1">
      <alignment vertical="top" wrapText="1"/>
    </xf>
    <xf numFmtId="0" fontId="0" fillId="0" borderId="9" xfId="0" applyBorder="1"/>
    <xf numFmtId="0" fontId="0" fillId="0" borderId="1" xfId="0" applyBorder="1"/>
    <xf numFmtId="165" fontId="18" fillId="0" borderId="4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9" fontId="18" fillId="0" borderId="4" xfId="39" applyFont="1" applyBorder="1" applyAlignment="1">
      <alignment horizontal="center"/>
    </xf>
    <xf numFmtId="9" fontId="18" fillId="0" borderId="2" xfId="39" quotePrefix="1" applyFont="1" applyBorder="1" applyAlignment="1">
      <alignment horizontal="center"/>
    </xf>
    <xf numFmtId="9" fontId="18" fillId="0" borderId="4" xfId="39" quotePrefix="1" applyFont="1" applyBorder="1" applyAlignment="1">
      <alignment horizontal="center"/>
    </xf>
    <xf numFmtId="1" fontId="18" fillId="33" borderId="3" xfId="0" applyNumberFormat="1" applyFont="1" applyFill="1" applyBorder="1" applyAlignment="1">
      <alignment horizontal="center"/>
    </xf>
    <xf numFmtId="1" fontId="18" fillId="33" borderId="0" xfId="0" applyNumberFormat="1" applyFont="1" applyFill="1" applyBorder="1" applyAlignment="1">
      <alignment horizontal="center"/>
    </xf>
    <xf numFmtId="9" fontId="18" fillId="33" borderId="0" xfId="39" applyFont="1" applyFill="1" applyBorder="1" applyAlignment="1">
      <alignment horizontal="center"/>
    </xf>
    <xf numFmtId="1" fontId="18" fillId="33" borderId="9" xfId="0" applyNumberFormat="1" applyFont="1" applyFill="1" applyBorder="1" applyAlignment="1">
      <alignment horizontal="center"/>
    </xf>
    <xf numFmtId="9" fontId="18" fillId="33" borderId="9" xfId="39" applyFont="1" applyFill="1" applyBorder="1" applyAlignment="1">
      <alignment horizontal="center"/>
    </xf>
    <xf numFmtId="1" fontId="18" fillId="33" borderId="0" xfId="0" quotePrefix="1" applyNumberFormat="1" applyFont="1" applyFill="1" applyBorder="1" applyAlignment="1">
      <alignment horizontal="center"/>
    </xf>
    <xf numFmtId="9" fontId="18" fillId="33" borderId="0" xfId="39" quotePrefix="1" applyFont="1" applyFill="1" applyBorder="1" applyAlignment="1">
      <alignment horizontal="center"/>
    </xf>
    <xf numFmtId="1" fontId="18" fillId="33" borderId="9" xfId="0" quotePrefix="1" applyNumberFormat="1" applyFont="1" applyFill="1" applyBorder="1" applyAlignment="1">
      <alignment horizontal="center"/>
    </xf>
    <xf numFmtId="1" fontId="18" fillId="0" borderId="2" xfId="39" quotePrefix="1" applyNumberFormat="1" applyFont="1" applyBorder="1" applyAlignment="1">
      <alignment horizontal="center"/>
    </xf>
    <xf numFmtId="1" fontId="18" fillId="0" borderId="2" xfId="39" applyNumberFormat="1" applyFont="1" applyBorder="1" applyAlignment="1">
      <alignment horizontal="center"/>
    </xf>
    <xf numFmtId="1" fontId="18" fillId="0" borderId="3" xfId="39" applyNumberFormat="1" applyFont="1" applyBorder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18" fillId="33" borderId="0" xfId="0" quotePrefix="1" applyFont="1" applyFill="1" applyBorder="1" applyAlignment="1">
      <alignment horizontal="center"/>
    </xf>
    <xf numFmtId="0" fontId="18" fillId="33" borderId="9" xfId="0" quotePrefix="1" applyFont="1" applyFill="1" applyBorder="1" applyAlignment="1">
      <alignment horizontal="center"/>
    </xf>
    <xf numFmtId="1" fontId="18" fillId="0" borderId="0" xfId="0" applyNumberFormat="1" applyFont="1" applyBorder="1"/>
    <xf numFmtId="1" fontId="18" fillId="0" borderId="9" xfId="39" applyNumberFormat="1" applyFont="1" applyBorder="1" applyAlignment="1">
      <alignment horizontal="center"/>
    </xf>
    <xf numFmtId="1" fontId="18" fillId="0" borderId="0" xfId="0" applyNumberFormat="1" applyFont="1"/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33" borderId="6" xfId="0" applyFont="1" applyFill="1" applyBorder="1" applyAlignment="1">
      <alignment horizontal="center" vertical="center"/>
    </xf>
    <xf numFmtId="0" fontId="19" fillId="33" borderId="5" xfId="0" applyFont="1" applyFill="1" applyBorder="1" applyAlignment="1">
      <alignment vertical="center"/>
    </xf>
    <xf numFmtId="0" fontId="19" fillId="33" borderId="10" xfId="0" applyFont="1" applyFill="1" applyBorder="1" applyAlignment="1">
      <alignment horizontal="center" vertical="center"/>
    </xf>
    <xf numFmtId="49" fontId="0" fillId="0" borderId="9" xfId="0" applyNumberFormat="1" applyBorder="1"/>
    <xf numFmtId="0" fontId="0" fillId="0" borderId="9" xfId="0" applyBorder="1" applyAlignment="1">
      <alignment horizontal="right"/>
    </xf>
    <xf numFmtId="9" fontId="18" fillId="0" borderId="1" xfId="39" quotePrefix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1" fontId="18" fillId="0" borderId="0" xfId="39" applyNumberFormat="1" applyFont="1" applyBorder="1" applyAlignment="1">
      <alignment horizontal="center"/>
    </xf>
    <xf numFmtId="0" fontId="18" fillId="0" borderId="0" xfId="0" quotePrefix="1" applyFont="1" applyBorder="1" applyAlignment="1">
      <alignment horizontal="center"/>
    </xf>
    <xf numFmtId="0" fontId="18" fillId="0" borderId="8" xfId="0" applyFont="1" applyBorder="1"/>
    <xf numFmtId="0" fontId="18" fillId="0" borderId="7" xfId="0" applyFont="1" applyBorder="1"/>
    <xf numFmtId="0" fontId="18" fillId="0" borderId="9" xfId="0" quotePrefix="1" applyFont="1" applyBorder="1" applyAlignment="1">
      <alignment horizontal="center"/>
    </xf>
    <xf numFmtId="1" fontId="18" fillId="0" borderId="0" xfId="39" quotePrefix="1" applyNumberFormat="1" applyFont="1" applyBorder="1" applyAlignment="1">
      <alignment horizontal="center"/>
    </xf>
    <xf numFmtId="1" fontId="18" fillId="0" borderId="9" xfId="39" quotePrefix="1" applyNumberFormat="1" applyFont="1" applyBorder="1" applyAlignment="1">
      <alignment horizontal="center"/>
    </xf>
    <xf numFmtId="164" fontId="18" fillId="0" borderId="9" xfId="0" applyNumberFormat="1" applyFont="1" applyBorder="1" applyAlignment="1">
      <alignment horizontal="center"/>
    </xf>
    <xf numFmtId="9" fontId="20" fillId="35" borderId="21" xfId="39" applyFont="1" applyFill="1" applyBorder="1" applyAlignment="1">
      <alignment horizontal="center" vertical="center"/>
    </xf>
    <xf numFmtId="9" fontId="20" fillId="35" borderId="22" xfId="39" applyFont="1" applyFill="1" applyBorder="1" applyAlignment="1">
      <alignment horizontal="center" vertical="center"/>
    </xf>
    <xf numFmtId="9" fontId="20" fillId="35" borderId="23" xfId="39" applyFont="1" applyFill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Border="1" applyAlignment="1"/>
    <xf numFmtId="164" fontId="18" fillId="0" borderId="8" xfId="0" applyNumberFormat="1" applyFont="1" applyBorder="1" applyAlignment="1">
      <alignment horizontal="center" vertical="center"/>
    </xf>
    <xf numFmtId="164" fontId="18" fillId="0" borderId="7" xfId="0" applyNumberFormat="1" applyFont="1" applyBorder="1" applyAlignment="1">
      <alignment horizontal="center" vertical="center"/>
    </xf>
    <xf numFmtId="0" fontId="19" fillId="37" borderId="5" xfId="0" applyFont="1" applyFill="1" applyBorder="1" applyAlignment="1">
      <alignment horizontal="center" vertical="center"/>
    </xf>
    <xf numFmtId="0" fontId="19" fillId="37" borderId="10" xfId="0" applyFont="1" applyFill="1" applyBorder="1" applyAlignment="1">
      <alignment horizontal="center" vertical="center"/>
    </xf>
    <xf numFmtId="0" fontId="19" fillId="37" borderId="5" xfId="0" applyFont="1" applyFill="1" applyBorder="1" applyAlignment="1">
      <alignment horizontal="center"/>
    </xf>
    <xf numFmtId="0" fontId="19" fillId="37" borderId="10" xfId="0" applyFont="1" applyFill="1" applyBorder="1" applyAlignment="1">
      <alignment horizontal="center"/>
    </xf>
    <xf numFmtId="0" fontId="20" fillId="36" borderId="5" xfId="0" applyFont="1" applyFill="1" applyBorder="1" applyAlignment="1">
      <alignment horizontal="center" vertical="center"/>
    </xf>
    <xf numFmtId="0" fontId="20" fillId="36" borderId="10" xfId="0" applyFont="1" applyFill="1" applyBorder="1" applyAlignment="1">
      <alignment horizontal="center" vertical="center"/>
    </xf>
    <xf numFmtId="0" fontId="20" fillId="36" borderId="5" xfId="0" applyFont="1" applyFill="1" applyBorder="1" applyAlignment="1">
      <alignment horizontal="center"/>
    </xf>
    <xf numFmtId="0" fontId="20" fillId="36" borderId="10" xfId="0" applyFont="1" applyFill="1" applyBorder="1" applyAlignment="1">
      <alignment horizontal="center"/>
    </xf>
    <xf numFmtId="0" fontId="21" fillId="33" borderId="5" xfId="0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left" vertical="center" wrapText="1"/>
    </xf>
    <xf numFmtId="0" fontId="21" fillId="33" borderId="5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4" fontId="19" fillId="37" borderId="5" xfId="0" applyNumberFormat="1" applyFont="1" applyFill="1" applyBorder="1" applyAlignment="1">
      <alignment horizontal="center" vertical="center"/>
    </xf>
    <xf numFmtId="164" fontId="19" fillId="37" borderId="10" xfId="0" applyNumberFormat="1" applyFont="1" applyFill="1" applyBorder="1" applyAlignment="1">
      <alignment horizontal="center" vertical="center"/>
    </xf>
    <xf numFmtId="164" fontId="19" fillId="37" borderId="5" xfId="0" applyNumberFormat="1" applyFont="1" applyFill="1" applyBorder="1" applyAlignment="1">
      <alignment horizontal="center"/>
    </xf>
    <xf numFmtId="164" fontId="19" fillId="37" borderId="10" xfId="0" applyNumberFormat="1" applyFont="1" applyFill="1" applyBorder="1" applyAlignment="1">
      <alignment horizontal="center"/>
    </xf>
    <xf numFmtId="0" fontId="20" fillId="35" borderId="21" xfId="0" applyFont="1" applyFill="1" applyBorder="1" applyAlignment="1">
      <alignment horizontal="center" vertical="center"/>
    </xf>
    <xf numFmtId="0" fontId="20" fillId="35" borderId="22" xfId="0" applyFont="1" applyFill="1" applyBorder="1" applyAlignment="1">
      <alignment horizontal="center" vertical="center"/>
    </xf>
    <xf numFmtId="0" fontId="20" fillId="35" borderId="2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19" fillId="37" borderId="11" xfId="0" applyFont="1" applyFill="1" applyBorder="1" applyAlignment="1">
      <alignment horizontal="center" vertical="center"/>
    </xf>
    <xf numFmtId="0" fontId="20" fillId="36" borderId="1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1" fillId="33" borderId="5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7" fillId="38" borderId="5" xfId="0" applyFont="1" applyFill="1" applyBorder="1" applyAlignment="1">
      <alignment horizontal="center" vertical="center" wrapText="1"/>
    </xf>
    <xf numFmtId="0" fontId="27" fillId="38" borderId="11" xfId="0" applyFont="1" applyFill="1" applyBorder="1" applyAlignment="1">
      <alignment horizontal="center" vertical="center" wrapText="1"/>
    </xf>
    <xf numFmtId="0" fontId="27" fillId="38" borderId="10" xfId="0" applyFont="1" applyFill="1" applyBorder="1" applyAlignment="1">
      <alignment horizontal="center" vertical="center" wrapText="1"/>
    </xf>
    <xf numFmtId="0" fontId="27" fillId="38" borderId="2" xfId="0" applyFont="1" applyFill="1" applyBorder="1" applyAlignment="1">
      <alignment horizontal="center" vertical="center" wrapText="1"/>
    </xf>
    <xf numFmtId="0" fontId="27" fillId="38" borderId="0" xfId="0" applyFont="1" applyFill="1" applyBorder="1" applyAlignment="1">
      <alignment horizontal="center" vertical="center" wrapText="1"/>
    </xf>
    <xf numFmtId="0" fontId="27" fillId="38" borderId="4" xfId="0" applyFont="1" applyFill="1" applyBorder="1" applyAlignment="1">
      <alignment horizontal="center" vertical="center" wrapText="1"/>
    </xf>
    <xf numFmtId="0" fontId="22" fillId="36" borderId="5" xfId="0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33" borderId="5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8" fillId="0" borderId="4" xfId="0" applyFont="1" applyBorder="1" applyAlignment="1"/>
    <xf numFmtId="0" fontId="18" fillId="0" borderId="3" xfId="0" applyFont="1" applyBorder="1" applyAlignment="1"/>
    <xf numFmtId="0" fontId="18" fillId="0" borderId="9" xfId="0" applyFont="1" applyBorder="1" applyAlignment="1"/>
    <xf numFmtId="0" fontId="18" fillId="0" borderId="1" xfId="0" applyFont="1" applyBorder="1" applyAlignment="1"/>
    <xf numFmtId="0" fontId="21" fillId="33" borderId="1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9" fontId="18" fillId="0" borderId="4" xfId="0" quotePrefix="1" applyNumberFormat="1" applyFont="1" applyBorder="1" applyAlignment="1">
      <alignment horizontal="center"/>
    </xf>
    <xf numFmtId="0" fontId="18" fillId="0" borderId="2" xfId="0" quotePrefix="1" applyNumberFormat="1" applyFont="1" applyBorder="1" applyAlignment="1">
      <alignment horizontal="center"/>
    </xf>
    <xf numFmtId="0" fontId="18" fillId="0" borderId="3" xfId="0" quotePrefix="1" applyNumberFormat="1" applyFont="1" applyBorder="1" applyAlignment="1">
      <alignment horizontal="center"/>
    </xf>
    <xf numFmtId="9" fontId="18" fillId="0" borderId="1" xfId="0" quotePrefix="1" applyNumberFormat="1" applyFont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FFC61E"/>
      <color rgb="FFF2D13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abSelected="1" zoomScale="80" zoomScaleNormal="80" workbookViewId="0">
      <selection activeCell="N55" sqref="N55"/>
    </sheetView>
  </sheetViews>
  <sheetFormatPr defaultColWidth="8.75" defaultRowHeight="15.75" x14ac:dyDescent="0.25"/>
  <cols>
    <col min="1" max="1" width="22.625" style="7" customWidth="1"/>
    <col min="2" max="2" width="10.5" style="7" customWidth="1"/>
    <col min="3" max="5" width="10.25" style="7" customWidth="1"/>
    <col min="6" max="6" width="5.625" style="7" customWidth="1"/>
    <col min="7" max="7" width="6.625" style="7" customWidth="1"/>
    <col min="8" max="9" width="5.625" style="7" customWidth="1"/>
    <col min="10" max="12" width="5.75" style="7" customWidth="1"/>
    <col min="13" max="13" width="5.625" style="7" customWidth="1"/>
    <col min="14" max="17" width="8.75" style="7"/>
    <col min="18" max="18" width="9.375" style="7" bestFit="1" customWidth="1"/>
    <col min="19" max="16384" width="8.75" style="7"/>
  </cols>
  <sheetData>
    <row r="1" spans="1:16" ht="23.45" customHeight="1" x14ac:dyDescent="0.25">
      <c r="A1" s="170" t="s">
        <v>53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  <c r="O1"/>
      <c r="P1"/>
    </row>
    <row r="2" spans="1:16" ht="16.149999999999999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5"/>
      <c r="O2"/>
      <c r="P2"/>
    </row>
    <row r="3" spans="1:16" ht="16.5" thickBot="1" x14ac:dyDescent="0.3">
      <c r="A3" s="3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0"/>
      <c r="N3" s="47"/>
      <c r="O3"/>
      <c r="P3"/>
    </row>
    <row r="4" spans="1:16" ht="16.5" thickBot="1" x14ac:dyDescent="0.3">
      <c r="A4" s="124" t="s">
        <v>15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6"/>
      <c r="N4" s="47"/>
      <c r="O4"/>
      <c r="P4"/>
    </row>
    <row r="5" spans="1:16" ht="15.6" customHeight="1" x14ac:dyDescent="0.25">
      <c r="A5" s="141" t="s">
        <v>35</v>
      </c>
      <c r="B5" s="142"/>
      <c r="C5" s="108" t="s">
        <v>9</v>
      </c>
      <c r="D5" s="135" t="s">
        <v>17</v>
      </c>
      <c r="E5" s="136"/>
      <c r="F5" s="135" t="s">
        <v>49</v>
      </c>
      <c r="G5" s="136"/>
      <c r="H5" s="131" t="s">
        <v>48</v>
      </c>
      <c r="I5" s="132"/>
      <c r="J5" s="131" t="s">
        <v>12</v>
      </c>
      <c r="K5" s="132"/>
      <c r="L5" s="147">
        <v>4</v>
      </c>
      <c r="M5" s="148"/>
      <c r="N5" s="47"/>
      <c r="O5"/>
      <c r="P5"/>
    </row>
    <row r="6" spans="1:16" ht="15.6" customHeight="1" x14ac:dyDescent="0.25">
      <c r="A6" s="143" t="s">
        <v>34</v>
      </c>
      <c r="B6" s="144"/>
      <c r="C6" s="129">
        <f>2.741</f>
        <v>2.7410000000000001</v>
      </c>
      <c r="D6" s="9" t="s">
        <v>0</v>
      </c>
      <c r="E6" s="10" t="s">
        <v>1</v>
      </c>
      <c r="F6" s="84" t="s">
        <v>0</v>
      </c>
      <c r="G6" s="84" t="s">
        <v>1</v>
      </c>
      <c r="H6" s="11" t="s">
        <v>0</v>
      </c>
      <c r="I6" s="12" t="s">
        <v>1</v>
      </c>
      <c r="J6" s="11" t="s">
        <v>0</v>
      </c>
      <c r="K6" s="12" t="s">
        <v>1</v>
      </c>
      <c r="L6" s="11" t="s">
        <v>0</v>
      </c>
      <c r="M6" s="12" t="s">
        <v>1</v>
      </c>
      <c r="N6" s="47"/>
      <c r="O6"/>
      <c r="P6"/>
    </row>
    <row r="7" spans="1:16" ht="16.149999999999999" customHeight="1" thickBot="1" x14ac:dyDescent="0.3">
      <c r="A7" s="145"/>
      <c r="B7" s="146"/>
      <c r="C7" s="130"/>
      <c r="D7" s="88">
        <v>5</v>
      </c>
      <c r="E7" s="15">
        <f>5/237</f>
        <v>2.1097046413502109E-2</v>
      </c>
      <c r="F7" s="103">
        <v>47</v>
      </c>
      <c r="G7" s="45">
        <f>47/237</f>
        <v>0.19831223628691982</v>
      </c>
      <c r="H7" s="14">
        <v>106</v>
      </c>
      <c r="I7" s="15">
        <v>0.44915254237288138</v>
      </c>
      <c r="J7" s="16">
        <v>18</v>
      </c>
      <c r="K7" s="17">
        <v>0.08</v>
      </c>
      <c r="L7" s="14">
        <v>3</v>
      </c>
      <c r="M7" s="15">
        <v>0.01</v>
      </c>
      <c r="N7" s="47"/>
      <c r="O7"/>
      <c r="P7"/>
    </row>
    <row r="8" spans="1:16" ht="16.5" thickBot="1" x14ac:dyDescent="0.3">
      <c r="A8" s="127"/>
      <c r="B8" s="128"/>
      <c r="C8" s="18"/>
      <c r="D8" s="18"/>
      <c r="E8" s="18"/>
      <c r="F8" s="18"/>
      <c r="G8" s="18"/>
      <c r="H8" s="107"/>
      <c r="I8" s="107"/>
      <c r="J8" s="20"/>
      <c r="K8" s="107"/>
      <c r="L8" s="20"/>
      <c r="M8" s="106"/>
      <c r="N8" s="47"/>
      <c r="O8"/>
      <c r="P8"/>
    </row>
    <row r="9" spans="1:16" ht="15.6" customHeight="1" x14ac:dyDescent="0.25">
      <c r="A9" s="141" t="s">
        <v>39</v>
      </c>
      <c r="B9" s="142"/>
      <c r="C9" s="8" t="s">
        <v>9</v>
      </c>
      <c r="D9" s="137" t="s">
        <v>17</v>
      </c>
      <c r="E9" s="138"/>
      <c r="F9" s="137" t="s">
        <v>49</v>
      </c>
      <c r="G9" s="138"/>
      <c r="H9" s="133" t="s">
        <v>48</v>
      </c>
      <c r="I9" s="134"/>
      <c r="J9" s="133" t="s">
        <v>12</v>
      </c>
      <c r="K9" s="134"/>
      <c r="L9" s="149">
        <v>4</v>
      </c>
      <c r="M9" s="150"/>
      <c r="N9" s="47"/>
      <c r="O9"/>
      <c r="P9"/>
    </row>
    <row r="10" spans="1:16" ht="16.149999999999999" customHeight="1" x14ac:dyDescent="0.25">
      <c r="A10" s="143" t="s">
        <v>38</v>
      </c>
      <c r="B10" s="144"/>
      <c r="C10" s="129">
        <v>3.0259999999999998</v>
      </c>
      <c r="D10" s="9" t="s">
        <v>0</v>
      </c>
      <c r="E10" s="10" t="s">
        <v>1</v>
      </c>
      <c r="F10" s="84" t="s">
        <v>0</v>
      </c>
      <c r="G10" s="84" t="s">
        <v>1</v>
      </c>
      <c r="H10" s="11" t="s">
        <v>0</v>
      </c>
      <c r="I10" s="12" t="s">
        <v>1</v>
      </c>
      <c r="J10" s="11" t="s">
        <v>0</v>
      </c>
      <c r="K10" s="12" t="s">
        <v>1</v>
      </c>
      <c r="L10" s="11" t="s">
        <v>0</v>
      </c>
      <c r="M10" s="12" t="s">
        <v>1</v>
      </c>
      <c r="N10" s="47"/>
      <c r="O10"/>
      <c r="P10"/>
    </row>
    <row r="11" spans="1:16" ht="16.5" thickBot="1" x14ac:dyDescent="0.3">
      <c r="A11" s="145"/>
      <c r="B11" s="146"/>
      <c r="C11" s="130"/>
      <c r="D11" s="88">
        <v>0</v>
      </c>
      <c r="E11" s="15">
        <v>0</v>
      </c>
      <c r="F11" s="103">
        <v>6</v>
      </c>
      <c r="G11" s="45">
        <f>6/36</f>
        <v>0.16666666666666666</v>
      </c>
      <c r="H11" s="14">
        <v>19</v>
      </c>
      <c r="I11" s="15">
        <f>19/36</f>
        <v>0.52777777777777779</v>
      </c>
      <c r="J11" s="26">
        <v>7</v>
      </c>
      <c r="K11" s="17">
        <f>7/36</f>
        <v>0.19444444444444445</v>
      </c>
      <c r="L11" s="27">
        <v>0</v>
      </c>
      <c r="M11" s="15">
        <v>0</v>
      </c>
      <c r="N11" s="47"/>
      <c r="O11"/>
      <c r="P11"/>
    </row>
    <row r="12" spans="1:16" ht="16.5" thickBot="1" x14ac:dyDescent="0.3">
      <c r="A12" s="37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47"/>
      <c r="N12" s="47"/>
      <c r="O12"/>
      <c r="P12"/>
    </row>
    <row r="13" spans="1:16" ht="15.6" customHeight="1" x14ac:dyDescent="0.25">
      <c r="A13" s="139" t="s">
        <v>37</v>
      </c>
      <c r="B13" s="140"/>
      <c r="C13" s="108" t="s">
        <v>9</v>
      </c>
      <c r="D13" s="135" t="s">
        <v>17</v>
      </c>
      <c r="E13" s="136"/>
      <c r="F13" s="135" t="s">
        <v>49</v>
      </c>
      <c r="G13" s="136"/>
      <c r="H13" s="131" t="s">
        <v>48</v>
      </c>
      <c r="I13" s="132"/>
      <c r="J13" s="131" t="s">
        <v>12</v>
      </c>
      <c r="K13" s="132"/>
      <c r="L13" s="147">
        <v>4</v>
      </c>
      <c r="M13" s="148"/>
      <c r="N13" s="47"/>
      <c r="O13"/>
      <c r="P13"/>
    </row>
    <row r="14" spans="1:16" ht="16.149999999999999" customHeight="1" x14ac:dyDescent="0.25">
      <c r="A14" s="143" t="s">
        <v>36</v>
      </c>
      <c r="B14" s="144"/>
      <c r="C14" s="129">
        <v>3.1819999999999999</v>
      </c>
      <c r="D14" s="9" t="s">
        <v>0</v>
      </c>
      <c r="E14" s="10" t="s">
        <v>1</v>
      </c>
      <c r="F14" s="84" t="s">
        <v>0</v>
      </c>
      <c r="G14" s="84" t="s">
        <v>1</v>
      </c>
      <c r="H14" s="11" t="s">
        <v>0</v>
      </c>
      <c r="I14" s="12" t="s">
        <v>1</v>
      </c>
      <c r="J14" s="21" t="s">
        <v>0</v>
      </c>
      <c r="K14" s="12" t="s">
        <v>1</v>
      </c>
      <c r="L14" s="21" t="s">
        <v>0</v>
      </c>
      <c r="M14" s="12" t="s">
        <v>1</v>
      </c>
      <c r="N14" s="47"/>
      <c r="O14"/>
      <c r="P14"/>
    </row>
    <row r="15" spans="1:16" ht="16.5" thickBot="1" x14ac:dyDescent="0.3">
      <c r="A15" s="145"/>
      <c r="B15" s="146"/>
      <c r="C15" s="130"/>
      <c r="D15" s="88">
        <v>6</v>
      </c>
      <c r="E15" s="15">
        <f>6/360</f>
        <v>1.6666666666666666E-2</v>
      </c>
      <c r="F15" s="103">
        <v>28</v>
      </c>
      <c r="G15" s="45">
        <f>28/360</f>
        <v>7.7777777777777779E-2</v>
      </c>
      <c r="H15" s="14">
        <v>245</v>
      </c>
      <c r="I15" s="15">
        <v>0.68</v>
      </c>
      <c r="J15" s="22">
        <v>106</v>
      </c>
      <c r="K15" s="17">
        <v>0.28999999999999998</v>
      </c>
      <c r="L15" s="23">
        <v>28</v>
      </c>
      <c r="M15" s="15">
        <v>0.08</v>
      </c>
      <c r="N15" s="47"/>
      <c r="O15"/>
      <c r="P15"/>
    </row>
    <row r="16" spans="1:16" ht="16.5" thickBot="1" x14ac:dyDescent="0.3">
      <c r="A16" s="105"/>
      <c r="B16" s="72"/>
      <c r="C16" s="73"/>
      <c r="D16" s="40"/>
      <c r="E16" s="41"/>
      <c r="F16" s="41"/>
      <c r="G16" s="41"/>
      <c r="H16" s="77"/>
      <c r="I16" s="77"/>
      <c r="J16" s="77"/>
      <c r="K16" s="77"/>
      <c r="L16" s="77"/>
      <c r="M16" s="74"/>
      <c r="N16" s="74"/>
      <c r="O16"/>
      <c r="P16"/>
    </row>
    <row r="17" spans="1:16" x14ac:dyDescent="0.25">
      <c r="A17" s="141" t="s">
        <v>41</v>
      </c>
      <c r="B17" s="142"/>
      <c r="C17" s="108" t="s">
        <v>9</v>
      </c>
      <c r="D17" s="135" t="s">
        <v>17</v>
      </c>
      <c r="E17" s="136"/>
      <c r="F17" s="135" t="s">
        <v>49</v>
      </c>
      <c r="G17" s="136"/>
      <c r="H17" s="131" t="s">
        <v>48</v>
      </c>
      <c r="I17" s="132"/>
      <c r="J17" s="131" t="s">
        <v>12</v>
      </c>
      <c r="K17" s="132"/>
      <c r="L17" s="147">
        <v>4</v>
      </c>
      <c r="M17" s="148"/>
      <c r="N17" s="47"/>
      <c r="O17"/>
      <c r="P17"/>
    </row>
    <row r="18" spans="1:16" ht="15.6" customHeight="1" x14ac:dyDescent="0.25">
      <c r="A18" s="143" t="s">
        <v>40</v>
      </c>
      <c r="B18" s="144"/>
      <c r="C18" s="129">
        <v>3.0139999999999998</v>
      </c>
      <c r="D18" s="9" t="s">
        <v>0</v>
      </c>
      <c r="E18" s="10" t="s">
        <v>1</v>
      </c>
      <c r="F18" s="84" t="s">
        <v>0</v>
      </c>
      <c r="G18" s="84" t="s">
        <v>1</v>
      </c>
      <c r="H18" s="11" t="s">
        <v>0</v>
      </c>
      <c r="I18" s="12" t="s">
        <v>1</v>
      </c>
      <c r="J18" s="11" t="s">
        <v>0</v>
      </c>
      <c r="K18" s="12" t="s">
        <v>1</v>
      </c>
      <c r="L18" s="11" t="s">
        <v>0</v>
      </c>
      <c r="M18" s="12" t="s">
        <v>1</v>
      </c>
      <c r="N18" s="47"/>
      <c r="O18"/>
      <c r="P18"/>
    </row>
    <row r="19" spans="1:16" ht="16.149999999999999" customHeight="1" thickBot="1" x14ac:dyDescent="0.3">
      <c r="A19" s="145"/>
      <c r="B19" s="146"/>
      <c r="C19" s="130"/>
      <c r="D19" s="88">
        <v>11</v>
      </c>
      <c r="E19" s="15">
        <f>11/633</f>
        <v>1.7377567140600316E-2</v>
      </c>
      <c r="F19" s="103">
        <v>81</v>
      </c>
      <c r="G19" s="45">
        <f>81/633</f>
        <v>0.12796208530805686</v>
      </c>
      <c r="H19" s="14">
        <v>370</v>
      </c>
      <c r="I19" s="15">
        <f>370/633</f>
        <v>0.58451816745655605</v>
      </c>
      <c r="J19" s="28">
        <v>131</v>
      </c>
      <c r="K19" s="17">
        <f>131/633</f>
        <v>0.20695102685624012</v>
      </c>
      <c r="L19" s="27">
        <v>31</v>
      </c>
      <c r="M19" s="15">
        <f>31/633</f>
        <v>4.8973143759873619E-2</v>
      </c>
      <c r="N19" s="47"/>
      <c r="O19"/>
      <c r="P19"/>
    </row>
    <row r="20" spans="1:16" ht="16.5" thickBot="1" x14ac:dyDescent="0.3">
      <c r="A20" s="3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47"/>
      <c r="O20"/>
      <c r="P20"/>
    </row>
    <row r="21" spans="1:16" ht="16.149999999999999" customHeight="1" x14ac:dyDescent="0.25">
      <c r="A21" s="176" t="s">
        <v>31</v>
      </c>
      <c r="B21" s="177"/>
      <c r="C21" s="30"/>
      <c r="D21" s="180" t="s">
        <v>32</v>
      </c>
      <c r="E21" s="181"/>
      <c r="F21" s="181"/>
      <c r="G21" s="181"/>
      <c r="H21" s="181"/>
      <c r="I21" s="182"/>
      <c r="J21" s="164" t="s">
        <v>18</v>
      </c>
      <c r="K21" s="187"/>
      <c r="L21" s="165"/>
      <c r="M21" s="164" t="s">
        <v>19</v>
      </c>
      <c r="N21" s="165"/>
      <c r="O21"/>
      <c r="P21"/>
    </row>
    <row r="22" spans="1:16" ht="15.6" customHeight="1" x14ac:dyDescent="0.25">
      <c r="A22" s="31" t="s">
        <v>16</v>
      </c>
      <c r="B22" s="32" t="s">
        <v>9</v>
      </c>
      <c r="C22" s="29"/>
      <c r="D22" s="127" t="s">
        <v>45</v>
      </c>
      <c r="E22" s="128"/>
      <c r="F22" s="128"/>
      <c r="G22" s="128"/>
      <c r="H22" s="128"/>
      <c r="I22" s="183"/>
      <c r="J22" s="162">
        <v>2.8719999999999999</v>
      </c>
      <c r="K22" s="188"/>
      <c r="L22" s="163"/>
      <c r="M22" s="162">
        <v>3.016</v>
      </c>
      <c r="N22" s="163"/>
      <c r="O22"/>
      <c r="P22"/>
    </row>
    <row r="23" spans="1:16" ht="15.6" customHeight="1" x14ac:dyDescent="0.25">
      <c r="A23" s="82" t="s">
        <v>42</v>
      </c>
      <c r="B23" s="83">
        <v>1.4</v>
      </c>
      <c r="C23" s="33"/>
      <c r="D23" s="127" t="s">
        <v>46</v>
      </c>
      <c r="E23" s="128"/>
      <c r="F23" s="128"/>
      <c r="G23" s="128"/>
      <c r="H23" s="128"/>
      <c r="I23" s="183"/>
      <c r="J23" s="162">
        <v>3.1640000000000001</v>
      </c>
      <c r="K23" s="188"/>
      <c r="L23" s="163"/>
      <c r="M23" s="162">
        <v>3.218</v>
      </c>
      <c r="N23" s="163"/>
      <c r="O23"/>
      <c r="P23"/>
    </row>
    <row r="24" spans="1:16" ht="16.149999999999999" customHeight="1" thickBot="1" x14ac:dyDescent="0.3">
      <c r="A24" s="82" t="s">
        <v>43</v>
      </c>
      <c r="B24" s="83">
        <v>1.7</v>
      </c>
      <c r="C24" s="33"/>
      <c r="D24" s="184" t="s">
        <v>47</v>
      </c>
      <c r="E24" s="185"/>
      <c r="F24" s="185"/>
      <c r="G24" s="185"/>
      <c r="H24" s="185"/>
      <c r="I24" s="186"/>
      <c r="J24" s="178">
        <v>3.0419999999999998</v>
      </c>
      <c r="K24" s="189"/>
      <c r="L24" s="179"/>
      <c r="M24" s="178">
        <v>3.133</v>
      </c>
      <c r="N24" s="179"/>
      <c r="O24"/>
      <c r="P24"/>
    </row>
    <row r="25" spans="1:16" ht="16.5" thickBot="1" x14ac:dyDescent="0.3">
      <c r="A25" s="82" t="s">
        <v>44</v>
      </c>
      <c r="B25" s="83">
        <v>1.9</v>
      </c>
      <c r="C25" s="33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47"/>
      <c r="O25"/>
      <c r="P25"/>
    </row>
    <row r="26" spans="1:16" ht="16.149999999999999" customHeight="1" x14ac:dyDescent="0.25">
      <c r="A26" s="82" t="s">
        <v>51</v>
      </c>
      <c r="B26" s="81">
        <v>2</v>
      </c>
      <c r="C26" s="33"/>
      <c r="D26" s="131" t="s">
        <v>33</v>
      </c>
      <c r="E26" s="160"/>
      <c r="F26" s="160"/>
      <c r="G26" s="160"/>
      <c r="H26" s="160"/>
      <c r="I26" s="160"/>
      <c r="J26" s="160"/>
      <c r="K26" s="160"/>
      <c r="L26" s="160"/>
      <c r="M26" s="160"/>
      <c r="N26" s="132"/>
      <c r="O26"/>
      <c r="P26"/>
    </row>
    <row r="27" spans="1:16" ht="15" customHeight="1" x14ac:dyDescent="0.25">
      <c r="A27" s="166" t="s">
        <v>52</v>
      </c>
      <c r="B27" s="167"/>
      <c r="C27" s="78"/>
      <c r="D27" s="157" t="s">
        <v>28</v>
      </c>
      <c r="E27" s="158"/>
      <c r="F27" s="158"/>
      <c r="G27" s="158"/>
      <c r="H27" s="158"/>
      <c r="I27" s="158"/>
      <c r="J27" s="158"/>
      <c r="K27" s="158"/>
      <c r="L27" s="158"/>
      <c r="M27" s="158"/>
      <c r="N27" s="159"/>
      <c r="O27"/>
      <c r="P27"/>
    </row>
    <row r="28" spans="1:16" ht="15.6" customHeight="1" x14ac:dyDescent="0.25">
      <c r="A28" s="166"/>
      <c r="B28" s="167"/>
      <c r="C28" s="78"/>
      <c r="D28" s="157" t="s">
        <v>29</v>
      </c>
      <c r="E28" s="158"/>
      <c r="F28" s="158"/>
      <c r="G28" s="158"/>
      <c r="H28" s="158"/>
      <c r="I28" s="158"/>
      <c r="J28" s="158"/>
      <c r="K28" s="158"/>
      <c r="L28" s="158"/>
      <c r="M28" s="158"/>
      <c r="N28" s="159"/>
      <c r="O28"/>
      <c r="P28"/>
    </row>
    <row r="29" spans="1:16" ht="15.6" customHeight="1" thickBot="1" x14ac:dyDescent="0.3">
      <c r="A29" s="166"/>
      <c r="B29" s="167"/>
      <c r="C29" s="78"/>
      <c r="D29" s="154" t="s">
        <v>30</v>
      </c>
      <c r="E29" s="155"/>
      <c r="F29" s="155"/>
      <c r="G29" s="155"/>
      <c r="H29" s="155"/>
      <c r="I29" s="155"/>
      <c r="J29" s="155"/>
      <c r="K29" s="155"/>
      <c r="L29" s="155"/>
      <c r="M29" s="155"/>
      <c r="N29" s="156"/>
      <c r="O29"/>
      <c r="P29"/>
    </row>
    <row r="30" spans="1:16" ht="22.15" customHeight="1" thickBot="1" x14ac:dyDescent="0.3">
      <c r="A30" s="168"/>
      <c r="B30" s="169"/>
      <c r="C30" s="112"/>
      <c r="D30" s="111" t="s">
        <v>50</v>
      </c>
      <c r="E30" s="79"/>
      <c r="F30" s="79"/>
      <c r="G30" s="79"/>
      <c r="H30" s="79"/>
      <c r="I30" s="79"/>
      <c r="J30" s="79"/>
      <c r="K30" s="79"/>
      <c r="L30" s="79"/>
      <c r="M30" s="79"/>
      <c r="N30" s="80"/>
      <c r="O30"/>
      <c r="P30"/>
    </row>
    <row r="31" spans="1:16" ht="16.149999999999999" customHeight="1" thickBot="1" x14ac:dyDescent="0.3">
      <c r="A31" s="151" t="s">
        <v>20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3"/>
      <c r="N31"/>
      <c r="O31"/>
    </row>
    <row r="32" spans="1:16" x14ac:dyDescent="0.25">
      <c r="A32" s="109" t="s">
        <v>26</v>
      </c>
      <c r="B32" s="36" t="s">
        <v>11</v>
      </c>
      <c r="C32" s="110" t="s">
        <v>9</v>
      </c>
      <c r="D32" s="135" t="s">
        <v>17</v>
      </c>
      <c r="E32" s="161"/>
      <c r="F32" s="135" t="s">
        <v>49</v>
      </c>
      <c r="G32" s="136"/>
      <c r="H32" s="131" t="s">
        <v>48</v>
      </c>
      <c r="I32" s="132"/>
      <c r="J32" s="131" t="s">
        <v>12</v>
      </c>
      <c r="K32" s="132"/>
      <c r="L32" s="147">
        <v>4</v>
      </c>
      <c r="M32" s="148"/>
      <c r="N32"/>
      <c r="O32"/>
      <c r="P32"/>
    </row>
    <row r="33" spans="1:16" x14ac:dyDescent="0.25">
      <c r="A33" s="37"/>
      <c r="B33" s="34"/>
      <c r="C33" s="38"/>
      <c r="D33" s="9" t="s">
        <v>0</v>
      </c>
      <c r="E33" s="84" t="s">
        <v>1</v>
      </c>
      <c r="F33" s="9" t="s">
        <v>0</v>
      </c>
      <c r="G33" s="10" t="s">
        <v>1</v>
      </c>
      <c r="H33" s="11" t="s">
        <v>0</v>
      </c>
      <c r="I33" s="12" t="s">
        <v>1</v>
      </c>
      <c r="J33" s="11" t="s">
        <v>0</v>
      </c>
      <c r="K33" s="12" t="s">
        <v>1</v>
      </c>
      <c r="L33" s="11" t="s">
        <v>0</v>
      </c>
      <c r="M33" s="12" t="s">
        <v>1</v>
      </c>
      <c r="O33"/>
      <c r="P33"/>
    </row>
    <row r="34" spans="1:16" x14ac:dyDescent="0.25">
      <c r="A34" s="37" t="s">
        <v>14</v>
      </c>
      <c r="B34" s="34">
        <v>4</v>
      </c>
      <c r="C34" s="39">
        <v>2.2829999999999999</v>
      </c>
      <c r="D34" s="89">
        <v>3</v>
      </c>
      <c r="E34" s="90">
        <v>0.17</v>
      </c>
      <c r="F34" s="96">
        <v>8</v>
      </c>
      <c r="G34" s="87">
        <v>0.44</v>
      </c>
      <c r="H34" s="42">
        <v>6</v>
      </c>
      <c r="I34" s="43">
        <v>0.33</v>
      </c>
      <c r="J34" s="34">
        <v>1</v>
      </c>
      <c r="K34" s="24">
        <v>0.06</v>
      </c>
      <c r="L34" s="42">
        <v>0</v>
      </c>
      <c r="M34" s="43">
        <v>0</v>
      </c>
      <c r="O34"/>
      <c r="P34"/>
    </row>
    <row r="35" spans="1:16" x14ac:dyDescent="0.25">
      <c r="A35" s="37" t="s">
        <v>54</v>
      </c>
      <c r="B35" s="34">
        <v>3</v>
      </c>
      <c r="C35" s="39">
        <v>2.407</v>
      </c>
      <c r="D35" s="89">
        <v>2</v>
      </c>
      <c r="E35" s="90">
        <f>2/51</f>
        <v>3.9215686274509803E-2</v>
      </c>
      <c r="F35" s="97">
        <v>13</v>
      </c>
      <c r="G35" s="85">
        <v>0.28000000000000003</v>
      </c>
      <c r="H35" s="42">
        <v>12</v>
      </c>
      <c r="I35" s="43">
        <v>0.26</v>
      </c>
      <c r="J35" s="34">
        <v>9</v>
      </c>
      <c r="K35" s="24">
        <v>0.2</v>
      </c>
      <c r="L35" s="42">
        <v>2</v>
      </c>
      <c r="M35" s="43">
        <v>0.04</v>
      </c>
      <c r="O35"/>
      <c r="P35"/>
    </row>
    <row r="36" spans="1:16" x14ac:dyDescent="0.25">
      <c r="A36" s="37" t="s">
        <v>55</v>
      </c>
      <c r="B36" s="56" t="s">
        <v>13</v>
      </c>
      <c r="C36" s="39">
        <v>2.3410000000000002</v>
      </c>
      <c r="D36" s="89">
        <v>5</v>
      </c>
      <c r="E36" s="90">
        <v>0.08</v>
      </c>
      <c r="F36" s="97">
        <v>17</v>
      </c>
      <c r="G36" s="85">
        <v>0.26</v>
      </c>
      <c r="H36" s="42">
        <v>21</v>
      </c>
      <c r="I36" s="43">
        <v>0.32</v>
      </c>
      <c r="J36" s="34">
        <v>9</v>
      </c>
      <c r="K36" s="24">
        <v>0.14000000000000001</v>
      </c>
      <c r="L36" s="42">
        <v>0</v>
      </c>
      <c r="M36" s="43">
        <v>0</v>
      </c>
      <c r="O36"/>
      <c r="P36"/>
    </row>
    <row r="37" spans="1:16" x14ac:dyDescent="0.25">
      <c r="A37" s="37" t="s">
        <v>56</v>
      </c>
      <c r="B37" s="34">
        <f>RANK(C37,C34:C39,0)</f>
        <v>1</v>
      </c>
      <c r="C37" s="39">
        <v>2.9</v>
      </c>
      <c r="D37" s="89">
        <v>2</v>
      </c>
      <c r="E37" s="90">
        <v>0.04</v>
      </c>
      <c r="F37" s="97">
        <v>8</v>
      </c>
      <c r="G37" s="85">
        <v>0.16</v>
      </c>
      <c r="H37" s="42">
        <v>27</v>
      </c>
      <c r="I37" s="43">
        <v>0.55000000000000004</v>
      </c>
      <c r="J37" s="34">
        <v>5</v>
      </c>
      <c r="K37" s="24">
        <v>0.1</v>
      </c>
      <c r="L37" s="42">
        <v>0</v>
      </c>
      <c r="M37" s="43">
        <v>0</v>
      </c>
      <c r="O37"/>
      <c r="P37"/>
    </row>
    <row r="38" spans="1:16" x14ac:dyDescent="0.25">
      <c r="A38" s="37" t="s">
        <v>57</v>
      </c>
      <c r="B38" s="34">
        <v>6</v>
      </c>
      <c r="C38" s="39">
        <v>2.5710000000000002</v>
      </c>
      <c r="D38" s="89">
        <v>2</v>
      </c>
      <c r="E38" s="90">
        <v>0.08</v>
      </c>
      <c r="F38" s="97">
        <v>6</v>
      </c>
      <c r="G38" s="85">
        <v>0.24</v>
      </c>
      <c r="H38" s="42">
        <v>9</v>
      </c>
      <c r="I38" s="43">
        <v>0.36</v>
      </c>
      <c r="J38" s="34">
        <v>2</v>
      </c>
      <c r="K38" s="24">
        <v>0.08</v>
      </c>
      <c r="L38" s="42">
        <v>0</v>
      </c>
      <c r="M38" s="43">
        <v>0</v>
      </c>
      <c r="O38"/>
      <c r="P38"/>
    </row>
    <row r="39" spans="1:16" ht="16.5" thickBot="1" x14ac:dyDescent="0.3">
      <c r="A39" s="44" t="s">
        <v>58</v>
      </c>
      <c r="B39" s="35">
        <v>2</v>
      </c>
      <c r="C39" s="25">
        <v>2.8180000000000001</v>
      </c>
      <c r="D39" s="91">
        <v>5</v>
      </c>
      <c r="E39" s="92">
        <v>7.0000000000000007E-2</v>
      </c>
      <c r="F39" s="98">
        <v>13</v>
      </c>
      <c r="G39" s="13">
        <f>9/50</f>
        <v>0.18</v>
      </c>
      <c r="H39" s="14">
        <v>40</v>
      </c>
      <c r="I39" s="15">
        <v>0.55000000000000004</v>
      </c>
      <c r="J39" s="35">
        <v>12</v>
      </c>
      <c r="K39" s="17">
        <v>0.17</v>
      </c>
      <c r="L39" s="14">
        <v>2</v>
      </c>
      <c r="M39" s="15">
        <v>0.03</v>
      </c>
      <c r="O39"/>
      <c r="P39"/>
    </row>
    <row r="40" spans="1:16" ht="16.5" thickBot="1" x14ac:dyDescent="0.3">
      <c r="A40" s="37"/>
      <c r="B40" s="33"/>
      <c r="C40" s="46"/>
      <c r="D40" s="46"/>
      <c r="E40" s="46"/>
      <c r="F40" s="102"/>
      <c r="G40" s="46"/>
      <c r="H40" s="33"/>
      <c r="I40" s="33"/>
      <c r="J40" s="33"/>
      <c r="K40" s="33"/>
      <c r="L40" s="33"/>
      <c r="M40" s="47"/>
      <c r="N40" s="33"/>
      <c r="O40"/>
      <c r="P40"/>
    </row>
    <row r="41" spans="1:16" x14ac:dyDescent="0.25">
      <c r="A41" s="109" t="s">
        <v>27</v>
      </c>
      <c r="B41" s="36" t="s">
        <v>11</v>
      </c>
      <c r="C41" s="110" t="s">
        <v>9</v>
      </c>
      <c r="D41" s="135" t="s">
        <v>17</v>
      </c>
      <c r="E41" s="161"/>
      <c r="F41" s="135" t="s">
        <v>49</v>
      </c>
      <c r="G41" s="136"/>
      <c r="H41" s="131" t="s">
        <v>48</v>
      </c>
      <c r="I41" s="132"/>
      <c r="J41" s="131" t="s">
        <v>12</v>
      </c>
      <c r="K41" s="132"/>
      <c r="L41" s="147">
        <v>4</v>
      </c>
      <c r="M41" s="148"/>
      <c r="O41"/>
      <c r="P41"/>
    </row>
    <row r="42" spans="1:16" x14ac:dyDescent="0.25">
      <c r="A42" s="37"/>
      <c r="B42" s="34"/>
      <c r="C42" s="38"/>
      <c r="D42" s="9" t="s">
        <v>0</v>
      </c>
      <c r="E42" s="84" t="s">
        <v>1</v>
      </c>
      <c r="F42" s="9" t="s">
        <v>0</v>
      </c>
      <c r="G42" s="10" t="s">
        <v>1</v>
      </c>
      <c r="H42" s="11" t="s">
        <v>0</v>
      </c>
      <c r="I42" s="12" t="s">
        <v>1</v>
      </c>
      <c r="J42" s="11" t="s">
        <v>0</v>
      </c>
      <c r="K42" s="12" t="s">
        <v>1</v>
      </c>
      <c r="L42" s="11" t="s">
        <v>0</v>
      </c>
      <c r="M42" s="12" t="s">
        <v>1</v>
      </c>
    </row>
    <row r="43" spans="1:16" x14ac:dyDescent="0.25">
      <c r="A43" s="37" t="s">
        <v>61</v>
      </c>
      <c r="B43" s="34">
        <v>2</v>
      </c>
      <c r="C43" s="39">
        <v>3.012</v>
      </c>
      <c r="D43" s="89">
        <v>0</v>
      </c>
      <c r="E43" s="90">
        <v>0</v>
      </c>
      <c r="F43" s="97">
        <v>1</v>
      </c>
      <c r="G43" s="85">
        <v>0.1</v>
      </c>
      <c r="H43" s="42">
        <v>7</v>
      </c>
      <c r="I43" s="43">
        <v>0.7</v>
      </c>
      <c r="J43" s="34">
        <v>2</v>
      </c>
      <c r="K43" s="24">
        <f>2/11</f>
        <v>0.18181818181818182</v>
      </c>
      <c r="L43" s="42">
        <v>0</v>
      </c>
      <c r="M43" s="43">
        <v>0</v>
      </c>
    </row>
    <row r="44" spans="1:16" x14ac:dyDescent="0.25">
      <c r="A44" s="37" t="s">
        <v>62</v>
      </c>
      <c r="B44" s="34">
        <v>3</v>
      </c>
      <c r="C44" s="39">
        <v>2.7240000000000002</v>
      </c>
      <c r="D44" s="89">
        <v>0</v>
      </c>
      <c r="E44" s="90">
        <v>0</v>
      </c>
      <c r="F44" s="97">
        <v>3</v>
      </c>
      <c r="G44" s="85">
        <v>0.27</v>
      </c>
      <c r="H44" s="42">
        <v>6</v>
      </c>
      <c r="I44" s="43">
        <v>0.55000000000000004</v>
      </c>
      <c r="J44" s="34">
        <v>2</v>
      </c>
      <c r="K44" s="24">
        <f>2/12</f>
        <v>0.16666666666666666</v>
      </c>
      <c r="L44" s="42">
        <v>1</v>
      </c>
      <c r="M44" s="43">
        <v>0.09</v>
      </c>
    </row>
    <row r="45" spans="1:16" x14ac:dyDescent="0.25">
      <c r="A45" s="47" t="s">
        <v>63</v>
      </c>
      <c r="B45" s="114">
        <v>1</v>
      </c>
      <c r="C45" s="39">
        <v>3.165</v>
      </c>
      <c r="D45" s="89">
        <v>0</v>
      </c>
      <c r="E45" s="43">
        <v>0</v>
      </c>
      <c r="F45" s="116">
        <v>1</v>
      </c>
      <c r="G45" s="85">
        <v>0.11</v>
      </c>
      <c r="H45" s="100">
        <v>6</v>
      </c>
      <c r="I45" s="59">
        <f>8/12</f>
        <v>0.66666666666666663</v>
      </c>
      <c r="J45" s="117">
        <v>3</v>
      </c>
      <c r="K45" s="70">
        <f>3/12</f>
        <v>0.25</v>
      </c>
      <c r="L45" s="100">
        <v>2</v>
      </c>
      <c r="M45" s="59">
        <v>0.22</v>
      </c>
      <c r="P45" s="49"/>
    </row>
    <row r="46" spans="1:16" ht="16.5" thickBot="1" x14ac:dyDescent="0.3">
      <c r="A46" s="119" t="s">
        <v>60</v>
      </c>
      <c r="B46" s="115">
        <v>4</v>
      </c>
      <c r="C46" s="25">
        <v>2.39</v>
      </c>
      <c r="D46" s="91">
        <v>0</v>
      </c>
      <c r="E46" s="15">
        <v>0</v>
      </c>
      <c r="F46" s="103">
        <v>1</v>
      </c>
      <c r="G46" s="13">
        <v>0.17</v>
      </c>
      <c r="H46" s="101">
        <v>2</v>
      </c>
      <c r="I46" s="51">
        <v>0.33</v>
      </c>
      <c r="J46" s="120">
        <v>0</v>
      </c>
      <c r="K46" s="53">
        <v>0</v>
      </c>
      <c r="L46" s="101">
        <v>0</v>
      </c>
      <c r="M46" s="51">
        <v>0</v>
      </c>
      <c r="P46" s="49"/>
    </row>
    <row r="47" spans="1:16" ht="16.5" thickBot="1" x14ac:dyDescent="0.3">
      <c r="A47" s="37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47"/>
      <c r="P47" s="49"/>
    </row>
    <row r="48" spans="1:16" x14ac:dyDescent="0.25">
      <c r="A48" s="109" t="s">
        <v>64</v>
      </c>
      <c r="B48" s="36" t="s">
        <v>11</v>
      </c>
      <c r="C48" s="110" t="s">
        <v>9</v>
      </c>
      <c r="D48" s="135" t="s">
        <v>17</v>
      </c>
      <c r="E48" s="161"/>
      <c r="F48" s="135" t="s">
        <v>49</v>
      </c>
      <c r="G48" s="136"/>
      <c r="H48" s="131" t="s">
        <v>48</v>
      </c>
      <c r="I48" s="132"/>
      <c r="J48" s="131" t="s">
        <v>12</v>
      </c>
      <c r="K48" s="132"/>
      <c r="L48" s="147">
        <v>4</v>
      </c>
      <c r="M48" s="148"/>
    </row>
    <row r="49" spans="1:13" x14ac:dyDescent="0.25">
      <c r="A49" s="37"/>
      <c r="B49" s="34"/>
      <c r="C49" s="38"/>
      <c r="D49" s="9" t="s">
        <v>0</v>
      </c>
      <c r="E49" s="84" t="s">
        <v>1</v>
      </c>
      <c r="F49" s="9" t="s">
        <v>0</v>
      </c>
      <c r="G49" s="10" t="s">
        <v>1</v>
      </c>
      <c r="H49" s="11" t="s">
        <v>0</v>
      </c>
      <c r="I49" s="12" t="s">
        <v>1</v>
      </c>
      <c r="J49" s="11" t="s">
        <v>0</v>
      </c>
      <c r="K49" s="12" t="s">
        <v>1</v>
      </c>
      <c r="L49" s="11" t="s">
        <v>0</v>
      </c>
      <c r="M49" s="12" t="s">
        <v>1</v>
      </c>
    </row>
    <row r="50" spans="1:13" x14ac:dyDescent="0.25">
      <c r="A50" s="37" t="s">
        <v>65</v>
      </c>
      <c r="B50" s="48">
        <v>2</v>
      </c>
      <c r="C50" s="39">
        <v>3.222</v>
      </c>
      <c r="D50" s="89">
        <v>0</v>
      </c>
      <c r="E50" s="90">
        <v>0</v>
      </c>
      <c r="F50" s="97">
        <v>15</v>
      </c>
      <c r="G50" s="85">
        <v>0.1</v>
      </c>
      <c r="H50" s="42">
        <v>110</v>
      </c>
      <c r="I50" s="43">
        <v>0.77</v>
      </c>
      <c r="J50" s="34">
        <v>34</v>
      </c>
      <c r="K50" s="24">
        <v>0.32</v>
      </c>
      <c r="L50" s="42">
        <v>12</v>
      </c>
      <c r="M50" s="43">
        <v>0.08</v>
      </c>
    </row>
    <row r="51" spans="1:13" x14ac:dyDescent="0.25">
      <c r="A51" s="37" t="s">
        <v>66</v>
      </c>
      <c r="B51" s="48">
        <v>4</v>
      </c>
      <c r="C51" s="39">
        <v>2.754</v>
      </c>
      <c r="D51" s="89">
        <v>3</v>
      </c>
      <c r="E51" s="90">
        <f>3/62</f>
        <v>4.8387096774193547E-2</v>
      </c>
      <c r="F51" s="97">
        <v>15</v>
      </c>
      <c r="G51" s="85">
        <v>0.22</v>
      </c>
      <c r="H51" s="42">
        <v>37</v>
      </c>
      <c r="I51" s="43">
        <v>0.54</v>
      </c>
      <c r="J51" s="48">
        <f>J83+J116</f>
        <v>9</v>
      </c>
      <c r="K51" s="24">
        <v>0.14516129032258066</v>
      </c>
      <c r="L51" s="42">
        <f>L83+L116</f>
        <v>3</v>
      </c>
      <c r="M51" s="43">
        <v>0.04</v>
      </c>
    </row>
    <row r="52" spans="1:13" x14ac:dyDescent="0.25">
      <c r="A52" s="37" t="s">
        <v>67</v>
      </c>
      <c r="B52" s="34">
        <v>1</v>
      </c>
      <c r="C52" s="39">
        <v>3.2069999999999999</v>
      </c>
      <c r="D52" s="89">
        <v>0</v>
      </c>
      <c r="E52" s="90">
        <v>0</v>
      </c>
      <c r="F52" s="97">
        <v>8</v>
      </c>
      <c r="G52" s="85">
        <v>7.0000000000000007E-2</v>
      </c>
      <c r="H52" s="42">
        <v>78</v>
      </c>
      <c r="I52" s="43">
        <v>0.68</v>
      </c>
      <c r="J52" s="48">
        <v>42</v>
      </c>
      <c r="K52" s="24">
        <v>0.42</v>
      </c>
      <c r="L52" s="42">
        <v>8</v>
      </c>
      <c r="M52" s="43">
        <v>7.0000000000000007E-2</v>
      </c>
    </row>
    <row r="53" spans="1:13" ht="16.5" thickBot="1" x14ac:dyDescent="0.3">
      <c r="A53" s="44" t="s">
        <v>68</v>
      </c>
      <c r="B53" s="35">
        <v>3</v>
      </c>
      <c r="C53" s="25">
        <v>3.0790000000000002</v>
      </c>
      <c r="D53" s="91">
        <v>3</v>
      </c>
      <c r="E53" s="92">
        <f>3/90</f>
        <v>3.3333333333333333E-2</v>
      </c>
      <c r="F53" s="98">
        <v>7</v>
      </c>
      <c r="G53" s="13">
        <v>0.06</v>
      </c>
      <c r="H53" s="14">
        <v>63</v>
      </c>
      <c r="I53" s="15">
        <v>0.56999999999999995</v>
      </c>
      <c r="J53" s="35">
        <v>21</v>
      </c>
      <c r="K53" s="17">
        <v>0.23</v>
      </c>
      <c r="L53" s="14">
        <v>6</v>
      </c>
      <c r="M53" s="15">
        <v>0.05</v>
      </c>
    </row>
    <row r="54" spans="1:13" x14ac:dyDescent="0.25">
      <c r="F54" s="104"/>
    </row>
    <row r="62" spans="1:13" ht="16.5" thickBot="1" x14ac:dyDescent="0.3"/>
    <row r="63" spans="1:13" ht="16.149999999999999" customHeight="1" thickBot="1" x14ac:dyDescent="0.3">
      <c r="A63" s="151" t="s">
        <v>22</v>
      </c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3"/>
    </row>
    <row r="64" spans="1:13" x14ac:dyDescent="0.25">
      <c r="A64" s="109" t="s">
        <v>25</v>
      </c>
      <c r="B64" s="36" t="s">
        <v>11</v>
      </c>
      <c r="C64" s="110" t="s">
        <v>9</v>
      </c>
      <c r="D64" s="135" t="s">
        <v>17</v>
      </c>
      <c r="E64" s="161"/>
      <c r="F64" s="135" t="s">
        <v>49</v>
      </c>
      <c r="G64" s="136"/>
      <c r="H64" s="131" t="s">
        <v>48</v>
      </c>
      <c r="I64" s="132"/>
      <c r="J64" s="131" t="s">
        <v>12</v>
      </c>
      <c r="K64" s="132"/>
      <c r="L64" s="147">
        <v>4</v>
      </c>
      <c r="M64" s="148"/>
    </row>
    <row r="65" spans="1:14" x14ac:dyDescent="0.25">
      <c r="A65" s="37"/>
      <c r="B65" s="37"/>
      <c r="C65" s="38"/>
      <c r="D65" s="9" t="s">
        <v>0</v>
      </c>
      <c r="E65" s="84" t="s">
        <v>1</v>
      </c>
      <c r="F65" s="9" t="s">
        <v>0</v>
      </c>
      <c r="G65" s="10" t="s">
        <v>1</v>
      </c>
      <c r="H65" s="54" t="s">
        <v>0</v>
      </c>
      <c r="I65" s="55" t="s">
        <v>1</v>
      </c>
      <c r="J65" s="54" t="s">
        <v>0</v>
      </c>
      <c r="K65" s="55" t="s">
        <v>1</v>
      </c>
      <c r="L65" s="54" t="s">
        <v>0</v>
      </c>
      <c r="M65" s="55" t="s">
        <v>1</v>
      </c>
    </row>
    <row r="66" spans="1:14" x14ac:dyDescent="0.25">
      <c r="A66" s="37" t="s">
        <v>10</v>
      </c>
      <c r="B66" s="56" t="s">
        <v>13</v>
      </c>
      <c r="C66" s="57" t="s">
        <v>13</v>
      </c>
      <c r="D66" s="93" t="s">
        <v>13</v>
      </c>
      <c r="E66" s="94" t="s">
        <v>13</v>
      </c>
      <c r="F66" s="86" t="s">
        <v>13</v>
      </c>
      <c r="G66" s="87" t="s">
        <v>13</v>
      </c>
      <c r="H66" s="58" t="s">
        <v>13</v>
      </c>
      <c r="I66" s="59" t="s">
        <v>13</v>
      </c>
      <c r="J66" s="60" t="s">
        <v>13</v>
      </c>
      <c r="K66" s="61" t="s">
        <v>13</v>
      </c>
      <c r="L66" s="58" t="s">
        <v>13</v>
      </c>
      <c r="M66" s="59" t="s">
        <v>13</v>
      </c>
    </row>
    <row r="67" spans="1:14" x14ac:dyDescent="0.25">
      <c r="A67" s="37" t="s">
        <v>69</v>
      </c>
      <c r="B67" s="34">
        <v>3</v>
      </c>
      <c r="C67" s="39">
        <v>2.4830000000000001</v>
      </c>
      <c r="D67" s="89">
        <v>1</v>
      </c>
      <c r="E67" s="90">
        <v>0.03</v>
      </c>
      <c r="F67" s="97">
        <v>9</v>
      </c>
      <c r="G67" s="85">
        <v>0.25</v>
      </c>
      <c r="H67" s="42">
        <v>9</v>
      </c>
      <c r="I67" s="43">
        <v>0.26</v>
      </c>
      <c r="J67" s="62">
        <v>6</v>
      </c>
      <c r="K67" s="63">
        <v>0.17</v>
      </c>
      <c r="L67" s="42">
        <v>1</v>
      </c>
      <c r="M67" s="43">
        <v>0.03</v>
      </c>
    </row>
    <row r="68" spans="1:14" x14ac:dyDescent="0.25">
      <c r="A68" s="37" t="s">
        <v>70</v>
      </c>
      <c r="B68" s="56" t="s">
        <v>13</v>
      </c>
      <c r="C68" s="39">
        <v>2.5720000000000001</v>
      </c>
      <c r="D68" s="89">
        <v>1</v>
      </c>
      <c r="E68" s="90">
        <f>1/51</f>
        <v>1.9607843137254902E-2</v>
      </c>
      <c r="F68" s="97">
        <v>13</v>
      </c>
      <c r="G68" s="85">
        <v>0.31</v>
      </c>
      <c r="H68" s="42">
        <v>18</v>
      </c>
      <c r="I68" s="43">
        <v>0.43</v>
      </c>
      <c r="J68" s="62">
        <v>7</v>
      </c>
      <c r="K68" s="63">
        <v>0.17</v>
      </c>
      <c r="L68" s="42">
        <v>0</v>
      </c>
      <c r="M68" s="43">
        <v>0</v>
      </c>
    </row>
    <row r="69" spans="1:14" x14ac:dyDescent="0.25">
      <c r="A69" s="37" t="s">
        <v>71</v>
      </c>
      <c r="B69" s="34">
        <v>1</v>
      </c>
      <c r="C69" s="39">
        <v>2.839</v>
      </c>
      <c r="D69" s="89">
        <v>2</v>
      </c>
      <c r="E69" s="90">
        <v>7.0000000000000007E-2</v>
      </c>
      <c r="F69" s="97">
        <v>5</v>
      </c>
      <c r="G69" s="85">
        <v>0.18</v>
      </c>
      <c r="H69" s="42">
        <v>16</v>
      </c>
      <c r="I69" s="43">
        <v>0.56999999999999995</v>
      </c>
      <c r="J69" s="62">
        <v>4</v>
      </c>
      <c r="K69" s="63">
        <v>0.14000000000000001</v>
      </c>
      <c r="L69" s="42">
        <v>0</v>
      </c>
      <c r="M69" s="43">
        <v>0</v>
      </c>
    </row>
    <row r="70" spans="1:14" x14ac:dyDescent="0.25">
      <c r="A70" s="37" t="s">
        <v>72</v>
      </c>
      <c r="B70" s="48">
        <v>5</v>
      </c>
      <c r="C70" s="39">
        <v>2.77</v>
      </c>
      <c r="D70" s="89">
        <v>1</v>
      </c>
      <c r="E70" s="90">
        <v>0.08</v>
      </c>
      <c r="F70" s="97">
        <v>3</v>
      </c>
      <c r="G70" s="85">
        <v>0.23</v>
      </c>
      <c r="H70" s="42">
        <v>6</v>
      </c>
      <c r="I70" s="43">
        <v>0.46</v>
      </c>
      <c r="J70" s="62">
        <v>2</v>
      </c>
      <c r="K70" s="63">
        <v>0.15</v>
      </c>
      <c r="L70" s="42">
        <v>0</v>
      </c>
      <c r="M70" s="43">
        <v>0</v>
      </c>
    </row>
    <row r="71" spans="1:14" ht="16.5" thickBot="1" x14ac:dyDescent="0.3">
      <c r="A71" s="44" t="s">
        <v>73</v>
      </c>
      <c r="B71" s="35">
        <v>2</v>
      </c>
      <c r="C71" s="25">
        <v>3.0339999999999998</v>
      </c>
      <c r="D71" s="91">
        <v>0</v>
      </c>
      <c r="E71" s="92">
        <v>0</v>
      </c>
      <c r="F71" s="98">
        <v>5</v>
      </c>
      <c r="G71" s="13">
        <v>0.11</v>
      </c>
      <c r="H71" s="14">
        <v>31</v>
      </c>
      <c r="I71" s="15">
        <v>0.37</v>
      </c>
      <c r="J71" s="64">
        <v>7</v>
      </c>
      <c r="K71" s="65">
        <v>0.15</v>
      </c>
      <c r="L71" s="14">
        <v>2</v>
      </c>
      <c r="M71" s="15">
        <v>0.04</v>
      </c>
    </row>
    <row r="72" spans="1:14" ht="16.5" thickBot="1" x14ac:dyDescent="0.3">
      <c r="A72" s="37"/>
      <c r="B72" s="33"/>
      <c r="C72" s="46"/>
      <c r="D72" s="46"/>
      <c r="E72" s="46"/>
      <c r="F72" s="46"/>
      <c r="G72" s="46"/>
      <c r="H72" s="19"/>
      <c r="I72" s="66"/>
      <c r="J72" s="66"/>
      <c r="K72" s="67"/>
      <c r="L72" s="66"/>
      <c r="M72" s="74"/>
      <c r="N72"/>
    </row>
    <row r="73" spans="1:14" ht="15.6" customHeight="1" x14ac:dyDescent="0.25">
      <c r="A73" s="109" t="s">
        <v>87</v>
      </c>
      <c r="B73" s="36" t="s">
        <v>11</v>
      </c>
      <c r="C73" s="110" t="s">
        <v>9</v>
      </c>
      <c r="D73" s="135" t="s">
        <v>17</v>
      </c>
      <c r="E73" s="161"/>
      <c r="F73" s="135" t="s">
        <v>49</v>
      </c>
      <c r="G73" s="136"/>
      <c r="H73" s="131" t="s">
        <v>48</v>
      </c>
      <c r="I73" s="132"/>
      <c r="J73" s="131" t="s">
        <v>12</v>
      </c>
      <c r="K73" s="132"/>
      <c r="L73" s="147">
        <v>4</v>
      </c>
      <c r="M73" s="148"/>
    </row>
    <row r="74" spans="1:14" x14ac:dyDescent="0.25">
      <c r="A74" s="37"/>
      <c r="B74" s="34"/>
      <c r="C74" s="38"/>
      <c r="D74" s="9" t="s">
        <v>0</v>
      </c>
      <c r="E74" s="84" t="s">
        <v>1</v>
      </c>
      <c r="F74" s="9" t="s">
        <v>0</v>
      </c>
      <c r="G74" s="10" t="s">
        <v>1</v>
      </c>
      <c r="H74" s="11" t="s">
        <v>0</v>
      </c>
      <c r="I74" s="12" t="s">
        <v>1</v>
      </c>
      <c r="J74" s="11" t="s">
        <v>0</v>
      </c>
      <c r="K74" s="12" t="s">
        <v>1</v>
      </c>
      <c r="L74" s="11" t="s">
        <v>0</v>
      </c>
      <c r="M74" s="12" t="s">
        <v>1</v>
      </c>
    </row>
    <row r="75" spans="1:14" x14ac:dyDescent="0.25">
      <c r="A75" s="37" t="s">
        <v>61</v>
      </c>
      <c r="B75" s="34">
        <v>1</v>
      </c>
      <c r="C75" s="39">
        <v>3.012</v>
      </c>
      <c r="D75" s="89">
        <v>0</v>
      </c>
      <c r="E75" s="90">
        <v>0</v>
      </c>
      <c r="F75" s="97">
        <v>1</v>
      </c>
      <c r="G75" s="85">
        <v>0.1</v>
      </c>
      <c r="H75" s="42">
        <v>7</v>
      </c>
      <c r="I75" s="43">
        <v>0.7</v>
      </c>
      <c r="J75" s="34">
        <v>2</v>
      </c>
      <c r="K75" s="24">
        <f>2/11</f>
        <v>0.18181818181818182</v>
      </c>
      <c r="L75" s="42">
        <v>0</v>
      </c>
      <c r="M75" s="43">
        <v>0</v>
      </c>
    </row>
    <row r="76" spans="1:14" x14ac:dyDescent="0.25">
      <c r="A76" s="37" t="s">
        <v>62</v>
      </c>
      <c r="B76" s="34">
        <v>2</v>
      </c>
      <c r="C76" s="39">
        <v>2.7240000000000002</v>
      </c>
      <c r="D76" s="89">
        <v>0</v>
      </c>
      <c r="E76" s="90">
        <v>0</v>
      </c>
      <c r="F76" s="97">
        <v>3</v>
      </c>
      <c r="G76" s="85">
        <v>0.27</v>
      </c>
      <c r="H76" s="99">
        <v>6</v>
      </c>
      <c r="I76" s="43">
        <v>0.55000000000000004</v>
      </c>
      <c r="J76" s="34">
        <v>1</v>
      </c>
      <c r="K76" s="24">
        <f>1/6</f>
        <v>0.16666666666666666</v>
      </c>
      <c r="L76" s="42">
        <v>1</v>
      </c>
      <c r="M76" s="43">
        <v>0.09</v>
      </c>
    </row>
    <row r="77" spans="1:14" x14ac:dyDescent="0.25">
      <c r="A77" s="47" t="s">
        <v>88</v>
      </c>
      <c r="B77" s="114">
        <v>3</v>
      </c>
      <c r="C77" s="57">
        <v>3.165</v>
      </c>
      <c r="D77" s="93" t="s">
        <v>13</v>
      </c>
      <c r="E77" s="59" t="s">
        <v>13</v>
      </c>
      <c r="F77" s="121">
        <v>1</v>
      </c>
      <c r="G77" s="87">
        <v>0.11</v>
      </c>
      <c r="H77" s="100">
        <v>6</v>
      </c>
      <c r="I77" s="59">
        <v>0.67</v>
      </c>
      <c r="J77" s="117" t="s">
        <v>13</v>
      </c>
      <c r="K77" s="70" t="s">
        <v>13</v>
      </c>
      <c r="L77" s="100">
        <v>2</v>
      </c>
      <c r="M77" s="59">
        <v>0.22</v>
      </c>
    </row>
    <row r="78" spans="1:14" ht="16.5" thickBot="1" x14ac:dyDescent="0.3">
      <c r="A78" s="119" t="s">
        <v>59</v>
      </c>
      <c r="B78" s="123"/>
      <c r="C78" s="71" t="s">
        <v>89</v>
      </c>
      <c r="D78" s="95"/>
      <c r="E78" s="51"/>
      <c r="F78" s="122"/>
      <c r="G78" s="113"/>
      <c r="H78" s="101"/>
      <c r="I78" s="51"/>
      <c r="J78" s="120"/>
      <c r="K78" s="53"/>
      <c r="L78" s="101"/>
      <c r="M78" s="51"/>
    </row>
    <row r="79" spans="1:14" ht="16.5" thickBot="1" x14ac:dyDescent="0.3">
      <c r="A79" s="37"/>
      <c r="B79" s="33"/>
      <c r="C79" s="46"/>
      <c r="D79" s="46"/>
      <c r="E79" s="46"/>
      <c r="F79" s="46"/>
      <c r="G79" s="46"/>
      <c r="H79" s="33"/>
      <c r="I79" s="76"/>
      <c r="J79" s="33"/>
      <c r="K79" s="33"/>
      <c r="L79" s="33"/>
      <c r="M79" s="47"/>
    </row>
    <row r="80" spans="1:14" x14ac:dyDescent="0.25">
      <c r="A80" s="109" t="s">
        <v>90</v>
      </c>
      <c r="B80" s="36" t="s">
        <v>11</v>
      </c>
      <c r="C80" s="110" t="s">
        <v>9</v>
      </c>
      <c r="D80" s="135" t="s">
        <v>17</v>
      </c>
      <c r="E80" s="161"/>
      <c r="F80" s="135" t="s">
        <v>49</v>
      </c>
      <c r="G80" s="136"/>
      <c r="H80" s="131" t="s">
        <v>48</v>
      </c>
      <c r="I80" s="132"/>
      <c r="J80" s="131" t="s">
        <v>12</v>
      </c>
      <c r="K80" s="132"/>
      <c r="L80" s="147">
        <v>4</v>
      </c>
      <c r="M80" s="148"/>
    </row>
    <row r="81" spans="1:13" x14ac:dyDescent="0.25">
      <c r="A81" s="37"/>
      <c r="B81" s="34"/>
      <c r="C81" s="38"/>
      <c r="D81" s="9" t="s">
        <v>0</v>
      </c>
      <c r="E81" s="84" t="s">
        <v>1</v>
      </c>
      <c r="F81" s="9" t="s">
        <v>0</v>
      </c>
      <c r="G81" s="10" t="s">
        <v>1</v>
      </c>
      <c r="H81" s="11" t="s">
        <v>0</v>
      </c>
      <c r="I81" s="12" t="s">
        <v>1</v>
      </c>
      <c r="J81" s="11" t="s">
        <v>0</v>
      </c>
      <c r="K81" s="12" t="s">
        <v>1</v>
      </c>
      <c r="L81" s="11" t="s">
        <v>0</v>
      </c>
      <c r="M81" s="12" t="s">
        <v>1</v>
      </c>
    </row>
    <row r="82" spans="1:13" x14ac:dyDescent="0.25">
      <c r="A82" s="37" t="s">
        <v>91</v>
      </c>
      <c r="B82" s="48">
        <v>2</v>
      </c>
      <c r="C82" s="39">
        <v>3.2290000000000001</v>
      </c>
      <c r="D82" s="89">
        <v>0</v>
      </c>
      <c r="E82" s="90">
        <v>0</v>
      </c>
      <c r="F82" s="97">
        <v>11</v>
      </c>
      <c r="G82" s="85">
        <v>0.12</v>
      </c>
      <c r="H82" s="42">
        <v>71</v>
      </c>
      <c r="I82" s="43">
        <v>0.79</v>
      </c>
      <c r="J82" s="34">
        <v>34</v>
      </c>
      <c r="K82" s="24">
        <v>0.32</v>
      </c>
      <c r="L82" s="42">
        <v>9</v>
      </c>
      <c r="M82" s="43">
        <v>0.1</v>
      </c>
    </row>
    <row r="83" spans="1:13" x14ac:dyDescent="0.25">
      <c r="A83" s="37" t="s">
        <v>92</v>
      </c>
      <c r="B83" s="34">
        <v>4</v>
      </c>
      <c r="C83" s="39">
        <v>2.8130000000000002</v>
      </c>
      <c r="D83" s="89">
        <v>3</v>
      </c>
      <c r="E83" s="90">
        <f>3/50</f>
        <v>0.06</v>
      </c>
      <c r="F83" s="97">
        <v>7</v>
      </c>
      <c r="G83" s="85">
        <v>0.17</v>
      </c>
      <c r="H83" s="42">
        <v>23</v>
      </c>
      <c r="I83" s="43">
        <v>0.55000000000000004</v>
      </c>
      <c r="J83" s="34">
        <v>6</v>
      </c>
      <c r="K83" s="24">
        <v>0.12</v>
      </c>
      <c r="L83" s="42">
        <v>1</v>
      </c>
      <c r="M83" s="43">
        <v>0.02</v>
      </c>
    </row>
    <row r="84" spans="1:13" x14ac:dyDescent="0.25">
      <c r="A84" s="37" t="s">
        <v>93</v>
      </c>
      <c r="B84" s="34">
        <v>1</v>
      </c>
      <c r="C84" s="39">
        <v>3.2749999999999999</v>
      </c>
      <c r="D84" s="89">
        <v>0</v>
      </c>
      <c r="E84" s="90">
        <v>0</v>
      </c>
      <c r="F84" s="97">
        <v>5</v>
      </c>
      <c r="G84" s="85">
        <v>0.08</v>
      </c>
      <c r="H84" s="42">
        <v>50</v>
      </c>
      <c r="I84" s="43">
        <v>0.78</v>
      </c>
      <c r="J84" s="34">
        <v>41</v>
      </c>
      <c r="K84" s="24">
        <v>0.43</v>
      </c>
      <c r="L84" s="42">
        <v>4</v>
      </c>
      <c r="M84" s="43">
        <v>0.06</v>
      </c>
    </row>
    <row r="85" spans="1:13" ht="16.5" thickBot="1" x14ac:dyDescent="0.3">
      <c r="A85" s="44" t="s">
        <v>94</v>
      </c>
      <c r="B85" s="35">
        <v>3</v>
      </c>
      <c r="C85" s="25">
        <v>3.1509999999999998</v>
      </c>
      <c r="D85" s="91">
        <v>3</v>
      </c>
      <c r="E85" s="92">
        <f>3/90</f>
        <v>3.3333333333333333E-2</v>
      </c>
      <c r="F85" s="98">
        <v>3</v>
      </c>
      <c r="G85" s="13">
        <v>0.05</v>
      </c>
      <c r="H85" s="14">
        <v>39</v>
      </c>
      <c r="I85" s="15">
        <v>0.61</v>
      </c>
      <c r="J85" s="35">
        <v>21</v>
      </c>
      <c r="K85" s="17">
        <v>0.23</v>
      </c>
      <c r="L85" s="14">
        <v>4</v>
      </c>
      <c r="M85" s="15">
        <v>0.06</v>
      </c>
    </row>
    <row r="86" spans="1:13" x14ac:dyDescent="0.25">
      <c r="F86" s="104"/>
    </row>
    <row r="93" spans="1:13" x14ac:dyDescent="0.25">
      <c r="C93" s="49"/>
      <c r="D93" s="49"/>
      <c r="E93" s="49"/>
      <c r="F93" s="49"/>
      <c r="G93" s="49"/>
      <c r="I93" s="68"/>
    </row>
    <row r="94" spans="1:13" x14ac:dyDescent="0.25">
      <c r="C94" s="49"/>
      <c r="D94" s="49"/>
      <c r="E94" s="49"/>
      <c r="F94" s="49"/>
      <c r="G94" s="49"/>
      <c r="I94" s="68"/>
    </row>
    <row r="95" spans="1:13" ht="16.5" thickBot="1" x14ac:dyDescent="0.3">
      <c r="C95" s="49"/>
      <c r="D95" s="49"/>
      <c r="E95" s="49"/>
      <c r="F95" s="49"/>
      <c r="G95" s="49"/>
      <c r="I95" s="68"/>
    </row>
    <row r="96" spans="1:13" ht="16.149999999999999" customHeight="1" thickBot="1" x14ac:dyDescent="0.3">
      <c r="A96" s="151" t="s">
        <v>21</v>
      </c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3"/>
    </row>
    <row r="97" spans="1:14" x14ac:dyDescent="0.25">
      <c r="A97" s="109" t="s">
        <v>24</v>
      </c>
      <c r="B97" s="36" t="s">
        <v>11</v>
      </c>
      <c r="C97" s="110" t="s">
        <v>9</v>
      </c>
      <c r="D97" s="135" t="s">
        <v>17</v>
      </c>
      <c r="E97" s="161"/>
      <c r="F97" s="135" t="s">
        <v>49</v>
      </c>
      <c r="G97" s="136"/>
      <c r="H97" s="160" t="s">
        <v>48</v>
      </c>
      <c r="I97" s="132"/>
      <c r="J97" s="131" t="s">
        <v>12</v>
      </c>
      <c r="K97" s="132"/>
      <c r="L97" s="147">
        <v>4</v>
      </c>
      <c r="M97" s="148"/>
    </row>
    <row r="98" spans="1:14" x14ac:dyDescent="0.25">
      <c r="A98" s="69"/>
      <c r="B98" s="31"/>
      <c r="C98" s="10"/>
      <c r="D98" s="9" t="s">
        <v>0</v>
      </c>
      <c r="E98" s="84" t="s">
        <v>1</v>
      </c>
      <c r="F98" s="9" t="s">
        <v>0</v>
      </c>
      <c r="G98" s="10" t="s">
        <v>1</v>
      </c>
      <c r="H98" s="21" t="s">
        <v>0</v>
      </c>
      <c r="I98" s="12" t="s">
        <v>1</v>
      </c>
      <c r="J98" s="11" t="s">
        <v>0</v>
      </c>
      <c r="K98" s="12" t="s">
        <v>1</v>
      </c>
      <c r="L98" s="11" t="s">
        <v>0</v>
      </c>
      <c r="M98" s="12" t="s">
        <v>1</v>
      </c>
    </row>
    <row r="99" spans="1:14" x14ac:dyDescent="0.25">
      <c r="A99" s="37" t="s">
        <v>14</v>
      </c>
      <c r="B99" s="56">
        <v>4</v>
      </c>
      <c r="C99" s="57">
        <v>2.2829999999999999</v>
      </c>
      <c r="D99" s="93">
        <v>0</v>
      </c>
      <c r="E99" s="94">
        <v>0</v>
      </c>
      <c r="F99" s="96">
        <v>8</v>
      </c>
      <c r="G99" s="87">
        <f>8/15</f>
        <v>0.53333333333333333</v>
      </c>
      <c r="H99" s="100">
        <v>6</v>
      </c>
      <c r="I99" s="59">
        <v>0.33</v>
      </c>
      <c r="J99" s="56">
        <v>1</v>
      </c>
      <c r="K99" s="70">
        <v>0.06</v>
      </c>
      <c r="L99" s="58">
        <v>0</v>
      </c>
      <c r="M99" s="59">
        <v>0</v>
      </c>
    </row>
    <row r="100" spans="1:14" x14ac:dyDescent="0.25">
      <c r="A100" s="37" t="s">
        <v>74</v>
      </c>
      <c r="B100" s="34">
        <v>2</v>
      </c>
      <c r="C100" s="39">
        <v>2.1840000000000002</v>
      </c>
      <c r="D100" s="89">
        <v>2</v>
      </c>
      <c r="E100" s="90">
        <v>0.18</v>
      </c>
      <c r="F100" s="97">
        <v>4</v>
      </c>
      <c r="G100" s="85">
        <v>0.36</v>
      </c>
      <c r="H100" s="99">
        <v>3</v>
      </c>
      <c r="I100" s="43">
        <v>0.27</v>
      </c>
      <c r="J100" s="34">
        <v>0</v>
      </c>
      <c r="K100" s="24">
        <v>0</v>
      </c>
      <c r="L100" s="42">
        <v>1</v>
      </c>
      <c r="M100" s="43">
        <v>0.09</v>
      </c>
    </row>
    <row r="101" spans="1:14" x14ac:dyDescent="0.25">
      <c r="A101" s="37" t="s">
        <v>75</v>
      </c>
      <c r="B101" s="56" t="s">
        <v>13</v>
      </c>
      <c r="C101" s="39">
        <v>1.921</v>
      </c>
      <c r="D101" s="89">
        <v>4</v>
      </c>
      <c r="E101" s="90">
        <v>0.17</v>
      </c>
      <c r="F101" s="97">
        <v>12</v>
      </c>
      <c r="G101" s="85">
        <v>0.52</v>
      </c>
      <c r="H101" s="99">
        <v>3</v>
      </c>
      <c r="I101" s="43">
        <v>0.13</v>
      </c>
      <c r="J101" s="34">
        <v>2</v>
      </c>
      <c r="K101" s="24">
        <v>0.18</v>
      </c>
      <c r="L101" s="42">
        <v>0</v>
      </c>
      <c r="M101" s="43">
        <v>0</v>
      </c>
    </row>
    <row r="102" spans="1:14" x14ac:dyDescent="0.25">
      <c r="A102" s="37" t="s">
        <v>76</v>
      </c>
      <c r="B102" s="34">
        <v>1</v>
      </c>
      <c r="C102" s="39">
        <v>2.984</v>
      </c>
      <c r="D102" s="89">
        <v>0</v>
      </c>
      <c r="E102" s="90">
        <v>0</v>
      </c>
      <c r="F102" s="97">
        <v>3</v>
      </c>
      <c r="G102" s="85">
        <v>0.14000000000000001</v>
      </c>
      <c r="H102" s="99">
        <v>11</v>
      </c>
      <c r="I102" s="43">
        <v>0.52</v>
      </c>
      <c r="J102" s="34">
        <v>1</v>
      </c>
      <c r="K102" s="24">
        <v>0.05</v>
      </c>
      <c r="L102" s="42">
        <v>0</v>
      </c>
      <c r="M102" s="43">
        <v>0</v>
      </c>
    </row>
    <row r="103" spans="1:14" x14ac:dyDescent="0.25">
      <c r="A103" s="37" t="s">
        <v>77</v>
      </c>
      <c r="B103" s="34">
        <v>5</v>
      </c>
      <c r="C103" s="39">
        <v>2.3690000000000002</v>
      </c>
      <c r="D103" s="89">
        <v>1</v>
      </c>
      <c r="E103" s="90">
        <v>0.08</v>
      </c>
      <c r="F103" s="97">
        <v>3</v>
      </c>
      <c r="G103" s="85">
        <v>0.25</v>
      </c>
      <c r="H103" s="99">
        <v>3</v>
      </c>
      <c r="I103" s="43">
        <v>0.25</v>
      </c>
      <c r="J103" s="34">
        <v>0</v>
      </c>
      <c r="K103" s="24">
        <v>0</v>
      </c>
      <c r="L103" s="42">
        <v>0</v>
      </c>
      <c r="M103" s="43">
        <v>0</v>
      </c>
    </row>
    <row r="104" spans="1:14" ht="16.5" thickBot="1" x14ac:dyDescent="0.3">
      <c r="A104" s="44" t="s">
        <v>78</v>
      </c>
      <c r="B104" s="35">
        <v>3</v>
      </c>
      <c r="C104" s="25">
        <v>2.44</v>
      </c>
      <c r="D104" s="91">
        <v>5</v>
      </c>
      <c r="E104" s="92">
        <v>0.19</v>
      </c>
      <c r="F104" s="98">
        <v>8</v>
      </c>
      <c r="G104" s="13">
        <v>0.31</v>
      </c>
      <c r="H104" s="23">
        <v>9</v>
      </c>
      <c r="I104" s="15">
        <v>0.35</v>
      </c>
      <c r="J104" s="35">
        <v>5</v>
      </c>
      <c r="K104" s="17">
        <v>0.19</v>
      </c>
      <c r="L104" s="14">
        <v>0</v>
      </c>
      <c r="M104" s="15">
        <v>0</v>
      </c>
    </row>
    <row r="105" spans="1:14" ht="16.5" thickBot="1" x14ac:dyDescent="0.3">
      <c r="A105" s="37"/>
      <c r="B105" s="33"/>
      <c r="C105" s="46"/>
      <c r="D105" s="46"/>
      <c r="E105" s="46"/>
      <c r="F105" s="46"/>
      <c r="G105" s="46"/>
      <c r="H105" s="33"/>
      <c r="I105" s="33"/>
      <c r="J105" s="33"/>
      <c r="K105" s="33"/>
      <c r="L105" s="33"/>
      <c r="M105" s="74"/>
      <c r="N105"/>
    </row>
    <row r="106" spans="1:14" ht="15.6" customHeight="1" x14ac:dyDescent="0.25">
      <c r="A106" s="109" t="s">
        <v>79</v>
      </c>
      <c r="B106" s="36" t="s">
        <v>11</v>
      </c>
      <c r="C106" s="110" t="s">
        <v>9</v>
      </c>
      <c r="D106" s="135" t="s">
        <v>17</v>
      </c>
      <c r="E106" s="161"/>
      <c r="F106" s="135" t="s">
        <v>49</v>
      </c>
      <c r="G106" s="136"/>
      <c r="H106" s="131" t="s">
        <v>48</v>
      </c>
      <c r="I106" s="132"/>
      <c r="J106" s="131" t="s">
        <v>12</v>
      </c>
      <c r="K106" s="132"/>
      <c r="L106" s="147">
        <v>4</v>
      </c>
      <c r="M106" s="148"/>
    </row>
    <row r="107" spans="1:14" x14ac:dyDescent="0.25">
      <c r="A107" s="37"/>
      <c r="B107" s="34"/>
      <c r="C107" s="38"/>
      <c r="D107" s="9" t="s">
        <v>0</v>
      </c>
      <c r="E107" s="84" t="s">
        <v>1</v>
      </c>
      <c r="F107" s="9" t="s">
        <v>0</v>
      </c>
      <c r="G107" s="10" t="s">
        <v>1</v>
      </c>
      <c r="H107" s="11" t="s">
        <v>0</v>
      </c>
      <c r="I107" s="12" t="s">
        <v>1</v>
      </c>
      <c r="J107" s="11" t="s">
        <v>0</v>
      </c>
      <c r="K107" s="12" t="s">
        <v>1</v>
      </c>
      <c r="L107" s="11" t="s">
        <v>0</v>
      </c>
      <c r="M107" s="12" t="s">
        <v>1</v>
      </c>
    </row>
    <row r="108" spans="1:14" x14ac:dyDescent="0.25">
      <c r="A108" s="37" t="s">
        <v>23</v>
      </c>
      <c r="B108" s="56" t="s">
        <v>13</v>
      </c>
      <c r="C108" s="57" t="s">
        <v>13</v>
      </c>
      <c r="D108" s="93" t="s">
        <v>13</v>
      </c>
      <c r="E108" s="94" t="s">
        <v>13</v>
      </c>
      <c r="F108" s="96">
        <v>0</v>
      </c>
      <c r="G108" s="87">
        <v>0</v>
      </c>
      <c r="H108" s="58" t="s">
        <v>13</v>
      </c>
      <c r="I108" s="59" t="s">
        <v>13</v>
      </c>
      <c r="J108" s="56" t="s">
        <v>13</v>
      </c>
      <c r="K108" s="70" t="s">
        <v>13</v>
      </c>
      <c r="L108" s="58" t="s">
        <v>13</v>
      </c>
      <c r="M108" s="59" t="s">
        <v>13</v>
      </c>
    </row>
    <row r="109" spans="1:14" x14ac:dyDescent="0.25">
      <c r="A109" s="118" t="s">
        <v>80</v>
      </c>
      <c r="B109" s="56" t="s">
        <v>13</v>
      </c>
      <c r="C109" s="57" t="s">
        <v>13</v>
      </c>
      <c r="D109" s="89">
        <v>0</v>
      </c>
      <c r="E109" s="90">
        <v>0</v>
      </c>
      <c r="F109" s="97">
        <v>3</v>
      </c>
      <c r="G109" s="85">
        <f>3/6</f>
        <v>0.5</v>
      </c>
      <c r="H109" s="58" t="s">
        <v>13</v>
      </c>
      <c r="I109" s="59" t="s">
        <v>13</v>
      </c>
      <c r="J109" s="56" t="s">
        <v>13</v>
      </c>
      <c r="K109" s="70" t="s">
        <v>13</v>
      </c>
      <c r="L109" s="42">
        <v>0</v>
      </c>
      <c r="M109" s="43">
        <v>0</v>
      </c>
    </row>
    <row r="110" spans="1:14" x14ac:dyDescent="0.25">
      <c r="A110" s="47" t="s">
        <v>81</v>
      </c>
      <c r="B110" s="56" t="s">
        <v>13</v>
      </c>
      <c r="C110" s="57" t="s">
        <v>13</v>
      </c>
      <c r="D110" s="89">
        <v>0</v>
      </c>
      <c r="E110" s="43">
        <v>0</v>
      </c>
      <c r="F110" s="116">
        <v>1</v>
      </c>
      <c r="G110" s="85">
        <f>1/12</f>
        <v>8.3333333333333329E-2</v>
      </c>
      <c r="H110" s="58" t="s">
        <v>13</v>
      </c>
      <c r="I110" s="59" t="s">
        <v>13</v>
      </c>
      <c r="J110" s="56" t="s">
        <v>13</v>
      </c>
      <c r="K110" s="70" t="s">
        <v>13</v>
      </c>
      <c r="L110" s="100">
        <v>0</v>
      </c>
      <c r="M110" s="59">
        <v>0</v>
      </c>
    </row>
    <row r="111" spans="1:14" ht="16.5" thickBot="1" x14ac:dyDescent="0.3">
      <c r="A111" s="119" t="s">
        <v>60</v>
      </c>
      <c r="B111" s="115"/>
      <c r="C111" s="25">
        <v>2.39</v>
      </c>
      <c r="D111" s="91">
        <v>0</v>
      </c>
      <c r="E111" s="15">
        <v>0</v>
      </c>
      <c r="F111" s="103">
        <v>1</v>
      </c>
      <c r="G111" s="13">
        <v>0.17</v>
      </c>
      <c r="H111" s="101">
        <v>2</v>
      </c>
      <c r="I111" s="51">
        <v>0.33</v>
      </c>
      <c r="J111" s="120">
        <v>0</v>
      </c>
      <c r="K111" s="53">
        <v>0</v>
      </c>
      <c r="L111" s="101">
        <v>0</v>
      </c>
      <c r="M111" s="51">
        <v>0</v>
      </c>
    </row>
    <row r="112" spans="1:14" ht="16.5" thickBot="1" x14ac:dyDescent="0.3">
      <c r="A112" s="37"/>
      <c r="B112" s="33"/>
      <c r="C112" s="46"/>
      <c r="D112" s="46"/>
      <c r="E112" s="46"/>
      <c r="F112" s="46"/>
      <c r="G112" s="46"/>
      <c r="H112" s="33"/>
      <c r="I112" s="33"/>
      <c r="J112" s="33"/>
      <c r="K112" s="75"/>
      <c r="L112" s="33"/>
      <c r="M112" s="47"/>
    </row>
    <row r="113" spans="1:13" x14ac:dyDescent="0.25">
      <c r="A113" s="109" t="s">
        <v>86</v>
      </c>
      <c r="B113" s="36" t="s">
        <v>11</v>
      </c>
      <c r="C113" s="110" t="s">
        <v>9</v>
      </c>
      <c r="D113" s="135" t="s">
        <v>17</v>
      </c>
      <c r="E113" s="161"/>
      <c r="F113" s="135" t="s">
        <v>49</v>
      </c>
      <c r="G113" s="136"/>
      <c r="H113" s="160" t="s">
        <v>48</v>
      </c>
      <c r="I113" s="132"/>
      <c r="J113" s="131" t="s">
        <v>12</v>
      </c>
      <c r="K113" s="132"/>
      <c r="L113" s="147">
        <v>4</v>
      </c>
      <c r="M113" s="148"/>
    </row>
    <row r="114" spans="1:13" x14ac:dyDescent="0.25">
      <c r="A114" s="37"/>
      <c r="B114" s="34"/>
      <c r="C114" s="38"/>
      <c r="D114" s="9" t="s">
        <v>0</v>
      </c>
      <c r="E114" s="84" t="s">
        <v>1</v>
      </c>
      <c r="F114" s="9" t="s">
        <v>0</v>
      </c>
      <c r="G114" s="10" t="s">
        <v>1</v>
      </c>
      <c r="H114" s="21" t="s">
        <v>0</v>
      </c>
      <c r="I114" s="12" t="s">
        <v>1</v>
      </c>
      <c r="J114" s="11" t="s">
        <v>0</v>
      </c>
      <c r="K114" s="12" t="s">
        <v>1</v>
      </c>
      <c r="L114" s="11" t="s">
        <v>0</v>
      </c>
      <c r="M114" s="12" t="s">
        <v>1</v>
      </c>
    </row>
    <row r="115" spans="1:13" x14ac:dyDescent="0.25">
      <c r="A115" s="37" t="s">
        <v>82</v>
      </c>
      <c r="B115" s="56" t="s">
        <v>13</v>
      </c>
      <c r="C115" s="57">
        <v>3.2120000000000002</v>
      </c>
      <c r="D115" s="93">
        <v>0</v>
      </c>
      <c r="E115" s="94">
        <v>0</v>
      </c>
      <c r="F115" s="192">
        <v>4</v>
      </c>
      <c r="G115" s="191">
        <v>0.08</v>
      </c>
      <c r="H115" s="100">
        <v>39</v>
      </c>
      <c r="I115" s="59">
        <v>0.74</v>
      </c>
      <c r="J115" s="56" t="s">
        <v>13</v>
      </c>
      <c r="K115" s="70" t="s">
        <v>13</v>
      </c>
      <c r="L115" s="58">
        <v>3</v>
      </c>
      <c r="M115" s="59">
        <v>0.06</v>
      </c>
    </row>
    <row r="116" spans="1:13" x14ac:dyDescent="0.25">
      <c r="A116" s="37" t="s">
        <v>83</v>
      </c>
      <c r="B116" s="34">
        <v>2</v>
      </c>
      <c r="C116" s="39">
        <v>2.66</v>
      </c>
      <c r="D116" s="89">
        <v>0</v>
      </c>
      <c r="E116" s="90">
        <v>0</v>
      </c>
      <c r="F116" s="97">
        <v>8</v>
      </c>
      <c r="G116" s="85">
        <v>0.3</v>
      </c>
      <c r="H116" s="99">
        <v>14</v>
      </c>
      <c r="I116" s="43">
        <v>0.52</v>
      </c>
      <c r="J116" s="34">
        <v>3</v>
      </c>
      <c r="K116" s="24">
        <v>0.25</v>
      </c>
      <c r="L116" s="42">
        <v>2</v>
      </c>
      <c r="M116" s="43">
        <v>7.0000000000000007E-2</v>
      </c>
    </row>
    <row r="117" spans="1:13" x14ac:dyDescent="0.25">
      <c r="A117" s="37" t="s">
        <v>84</v>
      </c>
      <c r="B117" s="34">
        <v>1</v>
      </c>
      <c r="C117" s="39">
        <v>3.117</v>
      </c>
      <c r="D117" s="89">
        <v>0</v>
      </c>
      <c r="E117" s="90">
        <v>0</v>
      </c>
      <c r="F117" s="97">
        <v>3</v>
      </c>
      <c r="G117" s="85">
        <v>7.0000000000000007E-2</v>
      </c>
      <c r="H117" s="99">
        <v>28</v>
      </c>
      <c r="I117" s="43">
        <v>0.61</v>
      </c>
      <c r="J117" s="34">
        <v>1</v>
      </c>
      <c r="K117" s="24">
        <v>0.2</v>
      </c>
      <c r="L117" s="42">
        <v>4</v>
      </c>
      <c r="M117" s="43">
        <v>0.09</v>
      </c>
    </row>
    <row r="118" spans="1:13" ht="16.5" thickBot="1" x14ac:dyDescent="0.3">
      <c r="A118" s="44" t="s">
        <v>85</v>
      </c>
      <c r="B118" s="52" t="s">
        <v>13</v>
      </c>
      <c r="C118" s="71">
        <v>2.9780000000000002</v>
      </c>
      <c r="D118" s="95">
        <v>0</v>
      </c>
      <c r="E118" s="95">
        <v>0</v>
      </c>
      <c r="F118" s="193">
        <v>4</v>
      </c>
      <c r="G118" s="194">
        <v>0.09</v>
      </c>
      <c r="H118" s="101">
        <v>24</v>
      </c>
      <c r="I118" s="51">
        <v>0.52</v>
      </c>
      <c r="J118" s="52">
        <v>0</v>
      </c>
      <c r="K118" s="53">
        <v>0</v>
      </c>
      <c r="L118" s="50">
        <v>2</v>
      </c>
      <c r="M118" s="51">
        <v>0.04</v>
      </c>
    </row>
  </sheetData>
  <mergeCells count="101">
    <mergeCell ref="A21:B21"/>
    <mergeCell ref="M24:N24"/>
    <mergeCell ref="D21:I21"/>
    <mergeCell ref="D22:I22"/>
    <mergeCell ref="D23:I23"/>
    <mergeCell ref="D24:I24"/>
    <mergeCell ref="L64:M64"/>
    <mergeCell ref="J21:L21"/>
    <mergeCell ref="J22:L22"/>
    <mergeCell ref="H48:I48"/>
    <mergeCell ref="J48:K48"/>
    <mergeCell ref="J23:L23"/>
    <mergeCell ref="J24:L24"/>
    <mergeCell ref="A1:N2"/>
    <mergeCell ref="F113:G113"/>
    <mergeCell ref="F48:G48"/>
    <mergeCell ref="F64:G64"/>
    <mergeCell ref="F73:G73"/>
    <mergeCell ref="F80:G80"/>
    <mergeCell ref="F97:G97"/>
    <mergeCell ref="F17:G17"/>
    <mergeCell ref="F9:G9"/>
    <mergeCell ref="F13:G13"/>
    <mergeCell ref="F32:G32"/>
    <mergeCell ref="F41:G41"/>
    <mergeCell ref="D73:E73"/>
    <mergeCell ref="H80:I80"/>
    <mergeCell ref="D113:E113"/>
    <mergeCell ref="D32:E32"/>
    <mergeCell ref="D48:E48"/>
    <mergeCell ref="H113:I113"/>
    <mergeCell ref="J113:K113"/>
    <mergeCell ref="L113:M113"/>
    <mergeCell ref="H97:I97"/>
    <mergeCell ref="J97:K97"/>
    <mergeCell ref="L97:M97"/>
    <mergeCell ref="D106:E106"/>
    <mergeCell ref="H106:I106"/>
    <mergeCell ref="J106:K106"/>
    <mergeCell ref="L106:M106"/>
    <mergeCell ref="J80:K80"/>
    <mergeCell ref="L80:M80"/>
    <mergeCell ref="A96:M96"/>
    <mergeCell ref="F106:G106"/>
    <mergeCell ref="L41:M41"/>
    <mergeCell ref="D41:E41"/>
    <mergeCell ref="H41:I41"/>
    <mergeCell ref="J41:K41"/>
    <mergeCell ref="D80:E80"/>
    <mergeCell ref="D97:E97"/>
    <mergeCell ref="H73:I73"/>
    <mergeCell ref="J73:K73"/>
    <mergeCell ref="L73:M73"/>
    <mergeCell ref="L17:M17"/>
    <mergeCell ref="A31:M31"/>
    <mergeCell ref="H17:I17"/>
    <mergeCell ref="D17:E17"/>
    <mergeCell ref="J17:K17"/>
    <mergeCell ref="H64:I64"/>
    <mergeCell ref="C18:C19"/>
    <mergeCell ref="A17:B17"/>
    <mergeCell ref="A18:B19"/>
    <mergeCell ref="H32:I32"/>
    <mergeCell ref="J32:K32"/>
    <mergeCell ref="L32:M32"/>
    <mergeCell ref="D29:N29"/>
    <mergeCell ref="D28:N28"/>
    <mergeCell ref="D27:N27"/>
    <mergeCell ref="D26:N26"/>
    <mergeCell ref="L48:M48"/>
    <mergeCell ref="A63:M63"/>
    <mergeCell ref="D64:E64"/>
    <mergeCell ref="M22:N22"/>
    <mergeCell ref="M23:N23"/>
    <mergeCell ref="M21:N21"/>
    <mergeCell ref="A27:B30"/>
    <mergeCell ref="J64:K64"/>
    <mergeCell ref="A4:M4"/>
    <mergeCell ref="A8:B8"/>
    <mergeCell ref="C6:C7"/>
    <mergeCell ref="C14:C15"/>
    <mergeCell ref="C10:C11"/>
    <mergeCell ref="H5:I5"/>
    <mergeCell ref="H13:I13"/>
    <mergeCell ref="H9:I9"/>
    <mergeCell ref="D5:E5"/>
    <mergeCell ref="D13:E13"/>
    <mergeCell ref="D9:E9"/>
    <mergeCell ref="J13:K13"/>
    <mergeCell ref="J5:K5"/>
    <mergeCell ref="J9:K9"/>
    <mergeCell ref="F5:G5"/>
    <mergeCell ref="A13:B13"/>
    <mergeCell ref="A9:B9"/>
    <mergeCell ref="A5:B5"/>
    <mergeCell ref="A6:B7"/>
    <mergeCell ref="A14:B15"/>
    <mergeCell ref="A10:B11"/>
    <mergeCell ref="L5:M5"/>
    <mergeCell ref="L13:M13"/>
    <mergeCell ref="L9:M9"/>
  </mergeCells>
  <printOptions horizontalCentered="1"/>
  <pageMargins left="0.25" right="0.25" top="0.75" bottom="0.75" header="0.3" footer="0.3"/>
  <pageSetup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2"/>
  <sheetViews>
    <sheetView workbookViewId="0">
      <selection activeCell="B22" sqref="B22:L52"/>
    </sheetView>
  </sheetViews>
  <sheetFormatPr defaultRowHeight="15.75" x14ac:dyDescent="0.25"/>
  <sheetData>
    <row r="2" spans="1:8" x14ac:dyDescent="0.25">
      <c r="A2" s="1"/>
      <c r="B2" s="1"/>
      <c r="C2" s="1"/>
    </row>
    <row r="3" spans="1:8" x14ac:dyDescent="0.25">
      <c r="B3" t="s">
        <v>9</v>
      </c>
      <c r="C3" s="190" t="s">
        <v>5</v>
      </c>
      <c r="D3" s="190"/>
      <c r="E3" s="190" t="s">
        <v>6</v>
      </c>
      <c r="F3" s="190"/>
      <c r="G3" s="190">
        <v>4</v>
      </c>
      <c r="H3" s="190"/>
    </row>
    <row r="4" spans="1:8" x14ac:dyDescent="0.25">
      <c r="A4" t="s">
        <v>4</v>
      </c>
      <c r="B4">
        <f>(613+1390.3+1082.4+553.5+243+310.9+1185.9+861+99.1+117.3)/(575+283+367+212+117+134+422+378+55+36)</f>
        <v>2.5034509499806128</v>
      </c>
      <c r="C4">
        <v>66</v>
      </c>
      <c r="D4" s="2">
        <f>66/(32+28+42+9+28+15+21+10+3+4)</f>
        <v>0.34375</v>
      </c>
      <c r="E4" s="5">
        <v>13</v>
      </c>
      <c r="F4" s="2">
        <f>13/(32+28+42+9+28+15+21+10+3+4)</f>
        <v>6.7708333333333329E-2</v>
      </c>
      <c r="G4" s="3">
        <v>3</v>
      </c>
      <c r="H4" s="2">
        <f>3/(32+28+42+9+28+15+21+10+3+4)</f>
        <v>1.5625E-2</v>
      </c>
    </row>
    <row r="5" spans="1:8" x14ac:dyDescent="0.25">
      <c r="E5" s="6"/>
      <c r="G5" s="4"/>
    </row>
    <row r="6" spans="1:8" x14ac:dyDescent="0.25">
      <c r="A6" t="s">
        <v>7</v>
      </c>
      <c r="B6">
        <f>(3593.7+1858.7+951.9+1291.1+3088.3+1663.6+2918.6+1427.4)/(1120+574+410+546+949+566+906+525)</f>
        <v>3.000947105075054</v>
      </c>
      <c r="C6">
        <v>232</v>
      </c>
      <c r="D6" s="2">
        <f>232/(79+30+65+63+42+39+42+37)</f>
        <v>0.58438287153652391</v>
      </c>
      <c r="E6" s="5">
        <v>95</v>
      </c>
      <c r="F6" s="2">
        <f>95/(79+30+65+63+42+39+42+37)</f>
        <v>0.23929471032745592</v>
      </c>
      <c r="G6" s="3">
        <v>23</v>
      </c>
      <c r="H6" s="2">
        <f>23/(79+30+65+63+42+39+42+37)</f>
        <v>5.793450881612091E-2</v>
      </c>
    </row>
    <row r="7" spans="1:8" x14ac:dyDescent="0.25">
      <c r="D7" s="2"/>
      <c r="E7" s="5"/>
      <c r="F7" s="2"/>
      <c r="G7" s="3"/>
      <c r="H7" s="2"/>
    </row>
    <row r="8" spans="1:8" x14ac:dyDescent="0.25">
      <c r="D8" s="2"/>
      <c r="E8" s="5"/>
      <c r="F8" s="2"/>
      <c r="G8" s="3"/>
      <c r="H8" s="2"/>
    </row>
    <row r="9" spans="1:8" x14ac:dyDescent="0.25">
      <c r="E9" s="6"/>
      <c r="G9" s="4"/>
    </row>
    <row r="10" spans="1:8" x14ac:dyDescent="0.25">
      <c r="A10" t="s">
        <v>3</v>
      </c>
      <c r="B10">
        <f>(109+152.4+458.6)/(48+46+173)</f>
        <v>2.696629213483146</v>
      </c>
      <c r="C10">
        <v>13</v>
      </c>
      <c r="D10" s="2">
        <f>13/25</f>
        <v>0.52</v>
      </c>
      <c r="E10" s="5">
        <v>3</v>
      </c>
      <c r="F10" s="2">
        <f>3/25</f>
        <v>0.12</v>
      </c>
      <c r="G10" s="3">
        <v>0</v>
      </c>
      <c r="H10" s="2">
        <v>0</v>
      </c>
    </row>
    <row r="11" spans="1:8" x14ac:dyDescent="0.25">
      <c r="D11" s="1"/>
      <c r="E11" s="5"/>
      <c r="G11" s="4"/>
    </row>
    <row r="12" spans="1:8" x14ac:dyDescent="0.25">
      <c r="A12" t="s">
        <v>8</v>
      </c>
      <c r="B12">
        <v>2.839</v>
      </c>
      <c r="C12">
        <v>311</v>
      </c>
      <c r="D12" s="2">
        <f>311/614</f>
        <v>0.50651465798045603</v>
      </c>
      <c r="E12" s="5">
        <v>110</v>
      </c>
      <c r="F12" s="2">
        <f>110/614</f>
        <v>0.17915309446254071</v>
      </c>
      <c r="G12" s="3">
        <v>26</v>
      </c>
      <c r="H12" s="2">
        <f>26/614</f>
        <v>4.2345276872964167E-2</v>
      </c>
    </row>
    <row r="15" spans="1:8" x14ac:dyDescent="0.25">
      <c r="F15">
        <f>613+1390.3+1082.4+553.5+243+310.9+1185.9+861+99.1+117.3+3593.7+1858.7+951.9+1291.1+3088.3+1663.6+2918.6+1427.4+109+152.4+458.6</f>
        <v>23969.7</v>
      </c>
      <c r="H15">
        <f>(575+283+367+212+117+134+422+378+55+36+1120+574+410+546+949+566+906+525+48+46+173)</f>
        <v>8442</v>
      </c>
    </row>
    <row r="16" spans="1:8" x14ac:dyDescent="0.25">
      <c r="F16">
        <f>23969.7/8442</f>
        <v>2.8393390191897656</v>
      </c>
    </row>
    <row r="22" spans="2:12" x14ac:dyDescent="0.25">
      <c r="B22" s="7" t="s">
        <v>4</v>
      </c>
      <c r="C22" s="7"/>
      <c r="D22" s="7"/>
      <c r="E22" s="7"/>
      <c r="F22" s="7" t="s">
        <v>2</v>
      </c>
      <c r="G22" s="7"/>
      <c r="H22" s="7"/>
      <c r="I22" s="7"/>
      <c r="J22" s="7"/>
      <c r="K22" s="7"/>
      <c r="L22" s="7"/>
    </row>
    <row r="23" spans="2:12" x14ac:dyDescent="0.25">
      <c r="B23" s="7">
        <v>241</v>
      </c>
      <c r="C23" s="7">
        <v>550.29999999999995</v>
      </c>
      <c r="D23" s="7"/>
      <c r="E23" s="7"/>
      <c r="F23" s="7"/>
      <c r="G23" s="7"/>
      <c r="H23" s="7"/>
      <c r="I23" s="7"/>
      <c r="J23" s="7"/>
      <c r="K23" s="7"/>
      <c r="L23" s="7"/>
    </row>
    <row r="24" spans="2:12" x14ac:dyDescent="0.25">
      <c r="B24" s="7">
        <v>679</v>
      </c>
      <c r="C24" s="7">
        <v>1721.9</v>
      </c>
      <c r="D24" s="7"/>
      <c r="E24" s="7"/>
      <c r="F24" s="7"/>
      <c r="G24" s="7"/>
      <c r="H24" s="7"/>
      <c r="I24" s="7"/>
      <c r="J24" s="7"/>
      <c r="K24" s="7"/>
      <c r="L24" s="7"/>
    </row>
    <row r="25" spans="2:12" x14ac:dyDescent="0.25">
      <c r="B25" s="7">
        <v>34</v>
      </c>
      <c r="C25" s="7">
        <v>104.5</v>
      </c>
      <c r="D25" s="7"/>
      <c r="E25" s="7"/>
      <c r="F25" s="7"/>
      <c r="G25" s="7"/>
      <c r="H25" s="7"/>
      <c r="I25" s="7"/>
      <c r="J25" s="7"/>
      <c r="K25" s="7"/>
      <c r="L25" s="7"/>
    </row>
    <row r="26" spans="2:12" x14ac:dyDescent="0.25">
      <c r="B26" s="7">
        <v>707</v>
      </c>
      <c r="C26" s="7">
        <v>2100.3000000000002</v>
      </c>
      <c r="D26" s="7"/>
      <c r="E26" s="7"/>
      <c r="F26" s="7"/>
      <c r="G26" s="7"/>
      <c r="H26" s="7"/>
      <c r="I26" s="7"/>
      <c r="J26" s="7"/>
      <c r="K26" s="7"/>
      <c r="L26" s="7"/>
    </row>
    <row r="27" spans="2:12" x14ac:dyDescent="0.25">
      <c r="B27" s="7">
        <v>14</v>
      </c>
      <c r="C27" s="7">
        <v>34.9</v>
      </c>
      <c r="D27" s="7"/>
      <c r="E27" s="7"/>
      <c r="F27" s="7"/>
      <c r="G27" s="7"/>
      <c r="H27" s="7"/>
      <c r="I27" s="7"/>
      <c r="J27" s="7"/>
      <c r="K27" s="7"/>
      <c r="L27" s="7"/>
    </row>
    <row r="28" spans="2:12" x14ac:dyDescent="0.25">
      <c r="B28" s="7">
        <v>459</v>
      </c>
      <c r="C28" s="7">
        <v>1362.9</v>
      </c>
      <c r="D28" s="7"/>
      <c r="E28" s="7"/>
      <c r="F28" s="7"/>
      <c r="G28" s="7"/>
      <c r="H28" s="7"/>
      <c r="I28" s="7">
        <f>SUM(B45:B49)</f>
        <v>550</v>
      </c>
      <c r="J28" s="7">
        <f>SUM(C45:C49)</f>
        <v>1664.3000000000002</v>
      </c>
      <c r="K28" s="7">
        <f>J28/I28</f>
        <v>3.0260000000000002</v>
      </c>
      <c r="L28" s="7"/>
    </row>
    <row r="29" spans="2:12" x14ac:dyDescent="0.25">
      <c r="B29" s="7">
        <v>101</v>
      </c>
      <c r="C29" s="7">
        <v>326.10000000000002</v>
      </c>
      <c r="D29" s="7"/>
      <c r="E29" s="7"/>
      <c r="F29" s="7">
        <f>SUM(B37:B42)</f>
        <v>5315</v>
      </c>
      <c r="G29" s="7">
        <f>SUM(C37:C42)</f>
        <v>16912.699999999997</v>
      </c>
      <c r="H29" s="7">
        <f>G29/F29</f>
        <v>3.1820696142991527</v>
      </c>
      <c r="I29" s="7"/>
      <c r="J29" s="7"/>
      <c r="K29" s="7"/>
      <c r="L29" s="7"/>
    </row>
    <row r="30" spans="2:12" x14ac:dyDescent="0.25">
      <c r="B30" s="7">
        <v>15</v>
      </c>
      <c r="C30" s="7">
        <v>33.9</v>
      </c>
      <c r="D30" s="7"/>
      <c r="E30" s="7"/>
      <c r="F30" s="7"/>
      <c r="G30" s="7"/>
      <c r="H30" s="7"/>
      <c r="I30" s="7"/>
      <c r="J30" s="7"/>
      <c r="K30" s="7"/>
      <c r="L30" s="7"/>
    </row>
    <row r="31" spans="2:12" x14ac:dyDescent="0.25">
      <c r="B31" s="7">
        <v>193</v>
      </c>
      <c r="C31" s="7">
        <v>422.2</v>
      </c>
      <c r="D31" s="7"/>
      <c r="E31" s="7"/>
      <c r="F31" s="7"/>
      <c r="G31" s="7"/>
      <c r="H31" s="7"/>
      <c r="I31" s="7"/>
      <c r="J31" s="7"/>
      <c r="K31" s="7"/>
      <c r="L31" s="7"/>
    </row>
    <row r="32" spans="2:12" x14ac:dyDescent="0.25">
      <c r="B32" s="7">
        <v>92</v>
      </c>
      <c r="C32" s="7">
        <v>140.69999999999999</v>
      </c>
      <c r="D32" s="7"/>
      <c r="E32" s="7"/>
      <c r="F32" s="7"/>
      <c r="G32" s="7"/>
      <c r="H32" s="7"/>
      <c r="I32" s="7"/>
      <c r="J32" s="7"/>
      <c r="K32" s="7"/>
      <c r="L32" s="7"/>
    </row>
    <row r="33" spans="2:12" x14ac:dyDescent="0.25">
      <c r="B33" s="7">
        <v>684</v>
      </c>
      <c r="C33" s="7">
        <v>2006.6</v>
      </c>
      <c r="D33" s="7"/>
      <c r="E33" s="7"/>
      <c r="F33" s="7"/>
      <c r="G33" s="7"/>
      <c r="H33" s="7"/>
      <c r="I33" s="7"/>
      <c r="J33" s="7"/>
      <c r="K33" s="7"/>
      <c r="L33" s="7"/>
    </row>
    <row r="34" spans="2:12" x14ac:dyDescent="0.25">
      <c r="B34" s="7">
        <v>91</v>
      </c>
      <c r="C34" s="7">
        <v>268</v>
      </c>
      <c r="D34" s="7">
        <f>SUM(B23:B34)</f>
        <v>3310</v>
      </c>
      <c r="E34" s="7">
        <f>SUM(C23:C34)</f>
        <v>9072.2999999999993</v>
      </c>
      <c r="F34" s="7"/>
      <c r="G34" s="7"/>
      <c r="H34" s="7"/>
      <c r="I34" s="7"/>
      <c r="J34" s="7"/>
      <c r="K34" s="7"/>
      <c r="L34" s="7"/>
    </row>
    <row r="35" spans="2:12" x14ac:dyDescent="0.25">
      <c r="B35" s="7"/>
      <c r="C35" s="7"/>
      <c r="D35" s="49">
        <f>E34/D34</f>
        <v>2.7408761329305134</v>
      </c>
      <c r="E35" s="7"/>
      <c r="F35" s="7"/>
      <c r="G35" s="7"/>
      <c r="H35" s="7"/>
      <c r="I35" s="7"/>
      <c r="J35" s="7"/>
      <c r="K35" s="7"/>
      <c r="L35" s="7"/>
    </row>
    <row r="36" spans="2:12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2:12" x14ac:dyDescent="0.25">
      <c r="B37" s="7">
        <v>1548</v>
      </c>
      <c r="C37" s="7">
        <v>5109.2</v>
      </c>
      <c r="D37" s="7"/>
      <c r="E37" s="7"/>
      <c r="F37" s="7"/>
      <c r="G37" s="7"/>
      <c r="H37" s="7"/>
      <c r="I37" s="7"/>
      <c r="J37" s="7"/>
      <c r="K37" s="7"/>
      <c r="L37" s="7"/>
    </row>
    <row r="38" spans="2:12" x14ac:dyDescent="0.25">
      <c r="B38" s="7">
        <v>752</v>
      </c>
      <c r="C38" s="7">
        <v>2135.1</v>
      </c>
      <c r="D38" s="7"/>
      <c r="E38" s="7"/>
      <c r="F38" s="7"/>
      <c r="G38" s="7"/>
      <c r="H38" s="7"/>
      <c r="I38" s="7"/>
      <c r="J38" s="7"/>
      <c r="K38" s="7"/>
      <c r="L38" s="7"/>
    </row>
    <row r="39" spans="2:12" x14ac:dyDescent="0.25">
      <c r="B39" s="7">
        <v>191</v>
      </c>
      <c r="C39" s="7">
        <v>590.20000000000005</v>
      </c>
      <c r="D39" s="7"/>
      <c r="E39" s="7"/>
      <c r="F39" s="7"/>
      <c r="G39" s="7"/>
      <c r="H39" s="7"/>
      <c r="I39" s="7"/>
      <c r="J39" s="7"/>
      <c r="K39" s="7"/>
      <c r="L39" s="7"/>
    </row>
    <row r="40" spans="2:12" x14ac:dyDescent="0.25">
      <c r="B40" s="7">
        <v>1424</v>
      </c>
      <c r="C40" s="7">
        <v>4792.8999999999996</v>
      </c>
      <c r="D40" s="7"/>
      <c r="E40" s="7"/>
      <c r="F40" s="7"/>
      <c r="G40" s="7"/>
      <c r="H40" s="7"/>
      <c r="I40" s="7"/>
      <c r="J40" s="7"/>
      <c r="K40" s="7"/>
      <c r="L40" s="7"/>
    </row>
    <row r="41" spans="2:12" x14ac:dyDescent="0.25">
      <c r="B41" s="7">
        <v>70</v>
      </c>
      <c r="C41" s="7">
        <v>218.9</v>
      </c>
      <c r="D41" s="7"/>
      <c r="E41" s="7"/>
      <c r="F41" s="7"/>
      <c r="G41" s="7"/>
      <c r="H41" s="7"/>
      <c r="I41" s="7"/>
      <c r="J41" s="7"/>
      <c r="K41" s="7"/>
      <c r="L41" s="7"/>
    </row>
    <row r="42" spans="2:12" x14ac:dyDescent="0.25">
      <c r="B42" s="7">
        <v>1330</v>
      </c>
      <c r="C42" s="7">
        <v>4066.4</v>
      </c>
      <c r="D42" s="7"/>
      <c r="E42" s="7"/>
      <c r="F42" s="7"/>
      <c r="G42" s="7"/>
      <c r="H42" s="7"/>
      <c r="I42" s="7"/>
      <c r="J42" s="7"/>
      <c r="K42" s="7"/>
      <c r="L42" s="7"/>
    </row>
    <row r="43" spans="2:12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2:12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2:12" x14ac:dyDescent="0.25">
      <c r="B45" s="7">
        <v>86</v>
      </c>
      <c r="C45" s="7">
        <v>257.8</v>
      </c>
      <c r="D45" s="7"/>
      <c r="E45" s="7"/>
      <c r="F45" s="7"/>
      <c r="G45" s="7"/>
      <c r="H45" s="7"/>
      <c r="I45" s="7"/>
      <c r="J45" s="7"/>
      <c r="K45" s="7"/>
      <c r="L45" s="7"/>
    </row>
    <row r="46" spans="2:12" x14ac:dyDescent="0.25">
      <c r="B46" s="7">
        <v>89</v>
      </c>
      <c r="C46" s="7">
        <v>206.8</v>
      </c>
      <c r="D46" s="7"/>
      <c r="E46" s="7"/>
      <c r="F46" s="7"/>
      <c r="G46" s="7"/>
      <c r="H46" s="7"/>
      <c r="I46" s="7"/>
      <c r="J46" s="7"/>
      <c r="K46" s="7"/>
      <c r="L46" s="7"/>
    </row>
    <row r="47" spans="2:12" x14ac:dyDescent="0.25">
      <c r="B47" s="7">
        <v>13</v>
      </c>
      <c r="C47" s="7">
        <v>23.9</v>
      </c>
      <c r="D47" s="7"/>
      <c r="E47" s="7"/>
      <c r="F47" s="7"/>
      <c r="G47" s="7"/>
      <c r="H47" s="7"/>
      <c r="I47" s="7"/>
      <c r="J47" s="7"/>
      <c r="K47" s="7"/>
      <c r="L47" s="7"/>
    </row>
    <row r="48" spans="2:12" x14ac:dyDescent="0.25">
      <c r="B48" s="7">
        <v>194</v>
      </c>
      <c r="C48" s="7">
        <v>654.9</v>
      </c>
      <c r="D48" s="7"/>
      <c r="E48" s="7"/>
      <c r="F48" s="7"/>
      <c r="G48" s="7"/>
      <c r="H48" s="7"/>
      <c r="I48" s="7"/>
      <c r="J48" s="7"/>
      <c r="K48" s="7"/>
      <c r="L48" s="7"/>
    </row>
    <row r="49" spans="2:12" x14ac:dyDescent="0.25">
      <c r="B49" s="7">
        <v>168</v>
      </c>
      <c r="C49" s="7">
        <v>520.9</v>
      </c>
      <c r="D49" s="7"/>
      <c r="E49" s="7"/>
      <c r="F49" s="7"/>
      <c r="G49" s="7"/>
      <c r="H49" s="7"/>
      <c r="I49" s="7"/>
      <c r="J49" s="7"/>
      <c r="K49" s="7"/>
      <c r="L49" s="7"/>
    </row>
    <row r="50" spans="2:12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2:12" x14ac:dyDescent="0.25">
      <c r="B51" s="7">
        <f>SUM(B23:B50)</f>
        <v>9175</v>
      </c>
      <c r="C51" s="7">
        <f>SUM(C23:C50)</f>
        <v>27649.300000000003</v>
      </c>
      <c r="D51" s="49">
        <f>C51/B51</f>
        <v>3.0135476839237061</v>
      </c>
      <c r="E51" s="7"/>
      <c r="F51" s="7"/>
      <c r="G51" s="7"/>
      <c r="H51" s="7"/>
      <c r="I51" s="7"/>
      <c r="J51" s="7"/>
      <c r="K51" s="7"/>
      <c r="L51" s="7"/>
    </row>
    <row r="52" spans="2:12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</sheetData>
  <mergeCells count="3">
    <mergeCell ref="C3:D3"/>
    <mergeCell ref="E3:F3"/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2014-05-27T15:17:46Z</cp:lastPrinted>
  <dcterms:created xsi:type="dcterms:W3CDTF">2014-01-30T19:47:05Z</dcterms:created>
  <dcterms:modified xsi:type="dcterms:W3CDTF">2015-01-23T19:01:59Z</dcterms:modified>
</cp:coreProperties>
</file>